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fficio ragioneria\Documenti\CORTE CONTI\CONSUNTIVO\"/>
    </mc:Choice>
  </mc:AlternateContent>
  <xr:revisionPtr revIDLastSave="0" documentId="13_ncr:1_{E994F148-40A5-46A8-8CEF-CB7DE8447B6F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NDICONTO" sheetId="4" r:id="rId1"/>
    <sheet name="SPESE PERSONALE" sheetId="5" r:id="rId2"/>
  </sheets>
  <calcPr calcId="181029" concurrentCalc="0"/>
</workbook>
</file>

<file path=xl/calcChain.xml><?xml version="1.0" encoding="utf-8"?>
<calcChain xmlns="http://schemas.openxmlformats.org/spreadsheetml/2006/main">
  <c r="B57" i="5" l="1"/>
  <c r="B59" i="5"/>
  <c r="B61" i="5"/>
  <c r="B62" i="5"/>
  <c r="B64" i="5"/>
  <c r="B68" i="5"/>
  <c r="B66" i="5"/>
  <c r="B40" i="5"/>
  <c r="B35" i="5"/>
  <c r="B28" i="5"/>
  <c r="B21" i="5"/>
  <c r="B13" i="5"/>
  <c r="B41" i="5"/>
  <c r="B54" i="5"/>
  <c r="M69" i="4"/>
  <c r="M66" i="4"/>
  <c r="M61" i="4"/>
  <c r="M59" i="4"/>
  <c r="M57" i="4"/>
  <c r="M41" i="4"/>
  <c r="M37" i="4"/>
  <c r="M31" i="4"/>
  <c r="M25" i="4"/>
  <c r="M17" i="4"/>
  <c r="M42" i="4"/>
  <c r="M54" i="4"/>
  <c r="M64" i="4"/>
  <c r="K69" i="4"/>
  <c r="L69" i="4"/>
  <c r="L66" i="4"/>
  <c r="L61" i="4"/>
  <c r="L59" i="4"/>
  <c r="L57" i="4"/>
  <c r="L41" i="4"/>
  <c r="L37" i="4"/>
  <c r="L31" i="4"/>
  <c r="L25" i="4"/>
  <c r="L17" i="4"/>
  <c r="L64" i="4"/>
  <c r="L42" i="4"/>
  <c r="L54" i="4"/>
  <c r="K59" i="4"/>
  <c r="K57" i="4"/>
  <c r="K66" i="4"/>
  <c r="K61" i="4"/>
  <c r="K25" i="4"/>
  <c r="K41" i="4"/>
  <c r="K31" i="4"/>
  <c r="K37" i="4"/>
  <c r="K17" i="4"/>
  <c r="K64" i="4"/>
  <c r="K42" i="4"/>
  <c r="K54" i="4"/>
  <c r="J59" i="4"/>
  <c r="J57" i="4"/>
  <c r="J64" i="4"/>
  <c r="J66" i="4"/>
  <c r="J61" i="4"/>
  <c r="J37" i="4"/>
  <c r="J31" i="4"/>
  <c r="J25" i="4"/>
  <c r="J17" i="4"/>
  <c r="J42" i="4"/>
  <c r="J54" i="4"/>
  <c r="I66" i="4"/>
  <c r="I61" i="4"/>
  <c r="I59" i="4"/>
  <c r="I57" i="4"/>
  <c r="I41" i="4"/>
  <c r="I37" i="4"/>
  <c r="I31" i="4"/>
  <c r="I25" i="4"/>
  <c r="I17" i="4"/>
  <c r="H66" i="4"/>
  <c r="H61" i="4"/>
  <c r="H57" i="4"/>
  <c r="D61" i="4"/>
  <c r="D57" i="4"/>
  <c r="H59" i="4"/>
  <c r="H17" i="4"/>
  <c r="H25" i="4"/>
  <c r="H31" i="4"/>
  <c r="H37" i="4"/>
  <c r="H41" i="4"/>
  <c r="G17" i="4"/>
  <c r="G25" i="4"/>
  <c r="G31" i="4"/>
  <c r="G37" i="4"/>
  <c r="G41" i="4"/>
  <c r="G57" i="4"/>
  <c r="B59" i="4"/>
  <c r="B57" i="4"/>
  <c r="B61" i="4"/>
  <c r="E17" i="4"/>
  <c r="E25" i="4"/>
  <c r="E31" i="4"/>
  <c r="E37" i="4"/>
  <c r="E41" i="4"/>
  <c r="F15" i="4"/>
  <c r="F17" i="4"/>
  <c r="F25" i="4"/>
  <c r="F31" i="4"/>
  <c r="F37" i="4"/>
  <c r="F41" i="4"/>
  <c r="D49" i="4"/>
  <c r="D17" i="4"/>
  <c r="D25" i="4"/>
  <c r="D31" i="4"/>
  <c r="D37" i="4"/>
  <c r="D41" i="4"/>
  <c r="D66" i="4"/>
  <c r="D59" i="4"/>
  <c r="G66" i="4"/>
  <c r="G59" i="4"/>
  <c r="G61" i="4"/>
  <c r="F49" i="4"/>
  <c r="F66" i="4"/>
  <c r="E66" i="4"/>
  <c r="F57" i="4"/>
  <c r="F59" i="4"/>
  <c r="F61" i="4"/>
  <c r="E59" i="4"/>
  <c r="E57" i="4"/>
  <c r="E61" i="4"/>
  <c r="C17" i="4"/>
  <c r="C25" i="4"/>
  <c r="C31" i="4"/>
  <c r="C37" i="4"/>
  <c r="C41" i="4"/>
  <c r="B17" i="4"/>
  <c r="B42" i="4"/>
  <c r="B25" i="4"/>
  <c r="B31" i="4"/>
  <c r="B37" i="4"/>
  <c r="B48" i="4"/>
  <c r="B41" i="4"/>
  <c r="G42" i="4"/>
  <c r="G54" i="4"/>
  <c r="G64" i="4"/>
  <c r="I64" i="4"/>
  <c r="F64" i="4"/>
  <c r="E42" i="4"/>
  <c r="E54" i="4"/>
  <c r="B64" i="4"/>
  <c r="I42" i="4"/>
  <c r="I54" i="4"/>
  <c r="C42" i="4"/>
  <c r="C54" i="4"/>
  <c r="E64" i="4"/>
  <c r="F42" i="4"/>
  <c r="F54" i="4"/>
  <c r="H64" i="4"/>
  <c r="D42" i="4"/>
  <c r="D54" i="4"/>
  <c r="D64" i="4"/>
  <c r="B54" i="4"/>
  <c r="H42" i="4"/>
  <c r="H54" i="4"/>
</calcChain>
</file>

<file path=xl/sharedStrings.xml><?xml version="1.0" encoding="utf-8"?>
<sst xmlns="http://schemas.openxmlformats.org/spreadsheetml/2006/main" count="115" uniqueCount="87">
  <si>
    <t>SPESE PER IL PERSONALE</t>
  </si>
  <si>
    <t>IMPEGNI</t>
  </si>
  <si>
    <t>Descrizione</t>
  </si>
  <si>
    <t>Retribuzione lorda cap. 200-201-202-700-2100-3100-7500</t>
  </si>
  <si>
    <t>anno 2008</t>
  </si>
  <si>
    <t>anno 2009</t>
  </si>
  <si>
    <t>Oneri CPDEL INADEL INAIL cap. 210-211-212-710-2110-3110-7550</t>
  </si>
  <si>
    <t>FES cap. 9950</t>
  </si>
  <si>
    <t>Oneri FES cap. 9951</t>
  </si>
  <si>
    <t>TOTALI</t>
  </si>
  <si>
    <t>IRAP cap. 216-218-219-711-2111-3111-7555</t>
  </si>
  <si>
    <t>IRAP FES cap. 9952</t>
  </si>
  <si>
    <t>CERTIFICATO AL RENDICONTO</t>
  </si>
  <si>
    <t>Segretario cap. 205</t>
  </si>
  <si>
    <t>Convenzione segreteria cap. 420</t>
  </si>
  <si>
    <t>Oneri segretario cap. 215</t>
  </si>
  <si>
    <t>IRAP segretario cap. 217</t>
  </si>
  <si>
    <t>anno 2010</t>
  </si>
  <si>
    <t>TOTALE COMPLESSIVO</t>
  </si>
  <si>
    <t>anno 2005</t>
  </si>
  <si>
    <t>Incarichi dipendenti altra P.A.</t>
  </si>
  <si>
    <t>Compensi commissione concorso</t>
  </si>
  <si>
    <t>Rogito segretario cap. 260</t>
  </si>
  <si>
    <t>SPESE PER IL PERSONALE - IMPEGNI</t>
  </si>
  <si>
    <t>Rinnovi contrattuali Segretario Com.le</t>
  </si>
  <si>
    <t>anno 2011</t>
  </si>
  <si>
    <t>INT. 01</t>
  </si>
  <si>
    <t>INT. 03</t>
  </si>
  <si>
    <t>INT. 07</t>
  </si>
  <si>
    <t>TOTALE</t>
  </si>
  <si>
    <t>a detrarre      Rinnovi contrattuali (Alma)</t>
  </si>
  <si>
    <t>anno 2004</t>
  </si>
  <si>
    <t>Incentivi per la progettazione</t>
  </si>
  <si>
    <t>INT. 05 (Convenzione di Segreteria)</t>
  </si>
  <si>
    <t>Diritti di rogito + oneri</t>
  </si>
  <si>
    <t>Convenzione segreteria cap. 420 (int. 05)</t>
  </si>
  <si>
    <t xml:space="preserve">T O T A L E </t>
  </si>
  <si>
    <t>T O T A L E</t>
  </si>
  <si>
    <t>Segretario cap. 205 (int. 01)</t>
  </si>
  <si>
    <t>Rogito segretario cap. 260 (int. 01)</t>
  </si>
  <si>
    <t>Rimborso spese viaggio Segretario (Int. 04)</t>
  </si>
  <si>
    <t>Rimborso spese viaggio dipend.+ Altra P.A.(int.04)</t>
  </si>
  <si>
    <t>Rimborso spese viaggio Segretario (int.04)</t>
  </si>
  <si>
    <t>Rimborso spese viaggio dipend.Altra P.A. (int.04)</t>
  </si>
  <si>
    <t>anno 2012</t>
  </si>
  <si>
    <t>Convenzione serv.assoc. Polizia cap.2400</t>
  </si>
  <si>
    <t>Ns. Straordinari +oneri+Irap SOLO x Elezioni varie (cap. 45)</t>
  </si>
  <si>
    <t>Incentivi per la progettazione (RUP)</t>
  </si>
  <si>
    <t>Incentivi per recupero ICI+oneri</t>
  </si>
  <si>
    <t>Incentivi per recupero ICI+ oneri</t>
  </si>
  <si>
    <t>A detrarre      Missioni + formazione</t>
  </si>
  <si>
    <t>anno 2014</t>
  </si>
  <si>
    <t>anno 2013</t>
  </si>
  <si>
    <t>Lavoro temporaneo</t>
  </si>
  <si>
    <t>Rimborsi personale in convenzione (segretario)</t>
  </si>
  <si>
    <t>Rimborsi personale in convenzione (vigile)</t>
  </si>
  <si>
    <t>Entrate per rimborsi personale in convenzione Segret.</t>
  </si>
  <si>
    <t>anno 2015</t>
  </si>
  <si>
    <t>Cantieri di lavoro cap. 7850</t>
  </si>
  <si>
    <t>Rimborso parziale cantieri di lavoro da Regione</t>
  </si>
  <si>
    <t>Spese viaggio</t>
  </si>
  <si>
    <t>anno 2016</t>
  </si>
  <si>
    <t>CO.CO.CO. Battaglia/Pirriatore</t>
  </si>
  <si>
    <t>reiscrizioni imputate all'esercizio successivo (FPV)</t>
  </si>
  <si>
    <t>COMPONENTI ESCLUSE</t>
  </si>
  <si>
    <t>previsione anno 2017 al 12/10</t>
  </si>
  <si>
    <t>Entrate per rimborsi personale in comando Vigile</t>
  </si>
  <si>
    <t>SPESA MEDIA TRIENNIO 2011/2013</t>
  </si>
  <si>
    <t>Convenzione Ufficio Tecnico cap. 760</t>
  </si>
  <si>
    <t>INT. 03 (macroaggreg.103)</t>
  </si>
  <si>
    <t>INT. 01 (macroaggreg 101)</t>
  </si>
  <si>
    <t>INT. 07 (macroaggreg.102)</t>
  </si>
  <si>
    <t>RINNOVI CONTRATTO DIPENDENTI + PROGR.ORIZ.2018 (Alma)</t>
  </si>
  <si>
    <t>INT. 05 (Convenzione di Segreteria macroaggreg. 104)</t>
  </si>
  <si>
    <t>Elezioni comunali cap. 40</t>
  </si>
  <si>
    <t>Oneri elezioni comunali cap. 41</t>
  </si>
  <si>
    <t>IRAP elezioni comunali cap. 42</t>
  </si>
  <si>
    <t>INT. 05 CONVENZ.SEGRET. Macroaggreg. 104</t>
  </si>
  <si>
    <t>RENDICONTO</t>
  </si>
  <si>
    <t>Straordinari personale x COVID</t>
  </si>
  <si>
    <t>Assegno nucleo familiare</t>
  </si>
  <si>
    <t>CO.CO.CO. - Revisore - Incarichi esterni</t>
  </si>
  <si>
    <t xml:space="preserve">Cantieri di lavoro cap. 7850 - 220 </t>
  </si>
  <si>
    <t>IRAP cap. 216-218-219-711-2111-3111-7555-</t>
  </si>
  <si>
    <t xml:space="preserve">Buoni pasto al personale cap. 310 </t>
  </si>
  <si>
    <t>anno 2025</t>
  </si>
  <si>
    <t>CORREGGERE TOGLIERE SEGR CONVENZ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</si>
</sst>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1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i/>
      <sz val="12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i/>
      <sz val="12"/>
      <color indexed="10"/>
      <name val="Tahoma"/>
      <family val="2"/>
    </font>
    <font>
      <b/>
      <sz val="12"/>
      <color indexed="10"/>
      <name val="Arial"/>
      <family val="2"/>
    </font>
    <font>
      <sz val="12"/>
      <color indexed="57"/>
      <name val="Arial"/>
      <family val="2"/>
    </font>
    <font>
      <b/>
      <i/>
      <sz val="12"/>
      <color indexed="57"/>
      <name val="Tahoma"/>
      <family val="2"/>
    </font>
    <font>
      <b/>
      <sz val="12"/>
      <color indexed="57"/>
      <name val="Arial"/>
      <family val="2"/>
    </font>
    <font>
      <sz val="10"/>
      <color indexed="57"/>
      <name val="Arial"/>
      <family val="2"/>
    </font>
    <font>
      <b/>
      <sz val="14"/>
      <name val="Arial"/>
      <family val="2"/>
    </font>
    <font>
      <b/>
      <sz val="14"/>
      <color indexed="57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Tahoma"/>
      <family val="2"/>
    </font>
    <font>
      <sz val="12"/>
      <color indexed="10"/>
      <name val="Arial"/>
      <family val="2"/>
    </font>
    <font>
      <sz val="12"/>
      <color indexed="48"/>
      <name val="Arial"/>
      <family val="2"/>
    </font>
    <font>
      <b/>
      <i/>
      <sz val="12"/>
      <color indexed="48"/>
      <name val="Tahoma"/>
      <family val="2"/>
    </font>
    <font>
      <b/>
      <sz val="12"/>
      <color indexed="48"/>
      <name val="Arial"/>
      <family val="2"/>
    </font>
    <font>
      <b/>
      <sz val="14"/>
      <color indexed="48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sz val="12"/>
      <color indexed="53"/>
      <name val="Arial"/>
      <family val="2"/>
    </font>
    <font>
      <b/>
      <i/>
      <sz val="12"/>
      <color indexed="53"/>
      <name val="Tahoma"/>
      <family val="2"/>
    </font>
    <font>
      <b/>
      <sz val="12"/>
      <color indexed="53"/>
      <name val="Arial"/>
      <family val="2"/>
    </font>
    <font>
      <sz val="10"/>
      <color indexed="53"/>
      <name val="Arial"/>
      <family val="2"/>
    </font>
    <font>
      <sz val="12"/>
      <color indexed="14"/>
      <name val="Arial"/>
      <family val="2"/>
    </font>
    <font>
      <b/>
      <sz val="12"/>
      <color indexed="14"/>
      <name val="Tahoma"/>
      <family val="2"/>
    </font>
    <font>
      <b/>
      <i/>
      <sz val="12"/>
      <color indexed="14"/>
      <name val="Tahoma"/>
      <family val="2"/>
    </font>
    <font>
      <sz val="10"/>
      <color indexed="14"/>
      <name val="Arial"/>
      <family val="2"/>
    </font>
    <font>
      <b/>
      <sz val="14"/>
      <color indexed="14"/>
      <name val="Arial"/>
      <family val="2"/>
    </font>
    <font>
      <b/>
      <sz val="12"/>
      <color indexed="14"/>
      <name val="Arial"/>
      <family val="2"/>
    </font>
    <font>
      <b/>
      <sz val="10"/>
      <color indexed="14"/>
      <name val="Arial"/>
      <family val="2"/>
    </font>
    <font>
      <sz val="12"/>
      <name val="Arial"/>
      <family val="2"/>
    </font>
    <font>
      <sz val="12"/>
      <color indexed="48"/>
      <name val="Arial"/>
      <family val="2"/>
    </font>
    <font>
      <b/>
      <sz val="10"/>
      <color indexed="48"/>
      <name val="Arial"/>
      <family val="2"/>
    </font>
    <font>
      <b/>
      <sz val="10"/>
      <color indexed="57"/>
      <name val="Arial"/>
      <family val="2"/>
    </font>
    <font>
      <sz val="12"/>
      <color indexed="53"/>
      <name val="Arial"/>
      <family val="2"/>
    </font>
    <font>
      <b/>
      <sz val="14"/>
      <color indexed="53"/>
      <name val="Arial"/>
      <family val="2"/>
    </font>
    <font>
      <b/>
      <sz val="12"/>
      <color indexed="54"/>
      <name val="Arial"/>
      <family val="2"/>
    </font>
    <font>
      <b/>
      <sz val="10"/>
      <color indexed="54"/>
      <name val="Arial"/>
      <family val="2"/>
    </font>
    <font>
      <b/>
      <sz val="10"/>
      <color indexed="5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0"/>
      <color indexed="54"/>
      <name val="Arial"/>
      <family val="2"/>
    </font>
    <font>
      <b/>
      <sz val="10"/>
      <color indexed="54"/>
      <name val="Arial"/>
      <family val="2"/>
    </font>
    <font>
      <sz val="12"/>
      <color indexed="54"/>
      <name val="Arial"/>
      <family val="2"/>
    </font>
    <font>
      <b/>
      <i/>
      <sz val="12"/>
      <color indexed="54"/>
      <name val="Arial"/>
      <family val="2"/>
    </font>
    <font>
      <sz val="12"/>
      <color theme="5" tint="-0.249977111117893"/>
      <name val="Arial"/>
      <family val="2"/>
    </font>
    <font>
      <b/>
      <i/>
      <sz val="12"/>
      <color theme="5" tint="-0.249977111117893"/>
      <name val="Arial"/>
      <family val="2"/>
    </font>
    <font>
      <b/>
      <sz val="12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2"/>
      <color rgb="FF00B050"/>
      <name val="Arial"/>
      <family val="2"/>
    </font>
    <font>
      <sz val="10"/>
      <color rgb="FF00B050"/>
      <name val="Arial"/>
      <family val="2"/>
    </font>
    <font>
      <b/>
      <sz val="14"/>
      <color rgb="FF00B050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2"/>
      <color rgb="FF00B050"/>
      <name val="Arial"/>
      <family val="2"/>
    </font>
    <font>
      <sz val="12"/>
      <color theme="7" tint="-0.249977111117893"/>
      <name val="Arial"/>
      <family val="2"/>
    </font>
    <font>
      <b/>
      <i/>
      <sz val="12"/>
      <color theme="7" tint="-0.249977111117893"/>
      <name val="Arial"/>
      <family val="2"/>
    </font>
    <font>
      <b/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14"/>
      <color theme="7" tint="-0.249977111117893"/>
      <name val="Arial"/>
      <family val="2"/>
    </font>
    <font>
      <b/>
      <sz val="10"/>
      <color theme="7" tint="-0.249977111117893"/>
      <name val="Arial"/>
      <family val="2"/>
    </font>
    <font>
      <b/>
      <i/>
      <sz val="12"/>
      <color rgb="FF00A4DE"/>
      <name val="Arial"/>
      <family val="2"/>
    </font>
    <font>
      <sz val="12"/>
      <color rgb="FF00A4DE"/>
      <name val="Arial"/>
      <family val="2"/>
    </font>
    <font>
      <b/>
      <sz val="12"/>
      <color rgb="FF00A4DE"/>
      <name val="Arial"/>
      <family val="2"/>
    </font>
    <font>
      <sz val="10"/>
      <color rgb="FF00A4DE"/>
      <name val="Arial"/>
      <family val="2"/>
    </font>
    <font>
      <b/>
      <sz val="14"/>
      <color rgb="FF00A4DE"/>
      <name val="Arial"/>
      <family val="2"/>
    </font>
    <font>
      <b/>
      <sz val="10"/>
      <color rgb="FF00A4DE"/>
      <name val="Arial"/>
      <family val="2"/>
    </font>
    <font>
      <b/>
      <sz val="10"/>
      <color indexed="10"/>
      <name val="Arial"/>
      <family val="2"/>
    </font>
    <font>
      <sz val="12"/>
      <color rgb="FF008000"/>
      <name val="Arial"/>
      <family val="2"/>
    </font>
    <font>
      <b/>
      <i/>
      <sz val="12"/>
      <color rgb="FF008000"/>
      <name val="Arial"/>
      <family val="2"/>
    </font>
    <font>
      <b/>
      <sz val="12"/>
      <color rgb="FF008000"/>
      <name val="Arial"/>
      <family val="2"/>
    </font>
    <font>
      <sz val="10"/>
      <color rgb="FF008000"/>
      <name val="Arial"/>
      <family val="2"/>
    </font>
    <font>
      <b/>
      <sz val="14"/>
      <color rgb="FF008000"/>
      <name val="Arial"/>
      <family val="2"/>
    </font>
    <font>
      <b/>
      <sz val="10"/>
      <color rgb="FF008000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2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/>
    <xf numFmtId="0" fontId="5" fillId="0" borderId="4" xfId="0" applyFont="1" applyBorder="1" applyAlignment="1">
      <alignment horizontal="right"/>
    </xf>
    <xf numFmtId="43" fontId="6" fillId="0" borderId="7" xfId="1" applyFont="1" applyBorder="1"/>
    <xf numFmtId="0" fontId="5" fillId="0" borderId="4" xfId="0" applyFont="1" applyBorder="1"/>
    <xf numFmtId="0" fontId="5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1" applyFont="1"/>
    <xf numFmtId="43" fontId="8" fillId="0" borderId="2" xfId="1" applyFont="1" applyBorder="1"/>
    <xf numFmtId="43" fontId="8" fillId="0" borderId="6" xfId="1" applyFont="1" applyBorder="1"/>
    <xf numFmtId="43" fontId="11" fillId="0" borderId="7" xfId="1" applyFont="1" applyBorder="1"/>
    <xf numFmtId="43" fontId="9" fillId="0" borderId="0" xfId="1" applyFont="1"/>
    <xf numFmtId="43" fontId="12" fillId="0" borderId="0" xfId="1" applyFont="1"/>
    <xf numFmtId="164" fontId="13" fillId="0" borderId="3" xfId="1" applyNumberFormat="1" applyFont="1" applyBorder="1" applyAlignment="1">
      <alignment horizontal="center" vertical="top" wrapText="1"/>
    </xf>
    <xf numFmtId="43" fontId="12" fillId="0" borderId="2" xfId="1" applyFont="1" applyBorder="1"/>
    <xf numFmtId="43" fontId="12" fillId="0" borderId="6" xfId="1" applyFont="1" applyBorder="1"/>
    <xf numFmtId="43" fontId="14" fillId="0" borderId="7" xfId="1" applyFont="1" applyBorder="1"/>
    <xf numFmtId="43" fontId="14" fillId="0" borderId="9" xfId="1" applyFont="1" applyBorder="1"/>
    <xf numFmtId="43" fontId="15" fillId="0" borderId="0" xfId="1" applyFont="1"/>
    <xf numFmtId="0" fontId="16" fillId="0" borderId="0" xfId="0" applyFont="1"/>
    <xf numFmtId="43" fontId="18" fillId="0" borderId="7" xfId="1" applyFont="1" applyBorder="1"/>
    <xf numFmtId="43" fontId="19" fillId="0" borderId="0" xfId="1" applyFont="1" applyAlignment="1">
      <alignment horizontal="center"/>
    </xf>
    <xf numFmtId="43" fontId="10" fillId="0" borderId="3" xfId="1" applyFont="1" applyBorder="1" applyAlignment="1">
      <alignment horizontal="center" vertical="top" wrapText="1"/>
    </xf>
    <xf numFmtId="43" fontId="20" fillId="0" borderId="0" xfId="1" applyFont="1"/>
    <xf numFmtId="43" fontId="20" fillId="0" borderId="2" xfId="1" applyFont="1" applyBorder="1"/>
    <xf numFmtId="43" fontId="20" fillId="0" borderId="6" xfId="1" applyFont="1" applyBorder="1"/>
    <xf numFmtId="164" fontId="22" fillId="0" borderId="3" xfId="1" applyNumberFormat="1" applyFont="1" applyBorder="1" applyAlignment="1">
      <alignment horizontal="center" vertical="top" wrapText="1"/>
    </xf>
    <xf numFmtId="43" fontId="21" fillId="0" borderId="2" xfId="1" applyFont="1" applyBorder="1"/>
    <xf numFmtId="43" fontId="21" fillId="0" borderId="6" xfId="1" applyFont="1" applyBorder="1"/>
    <xf numFmtId="43" fontId="23" fillId="0" borderId="7" xfId="1" applyFont="1" applyBorder="1"/>
    <xf numFmtId="43" fontId="25" fillId="0" borderId="0" xfId="1" applyFont="1"/>
    <xf numFmtId="0" fontId="5" fillId="0" borderId="0" xfId="0" applyFont="1" applyAlignment="1">
      <alignment horizontal="right"/>
    </xf>
    <xf numFmtId="43" fontId="14" fillId="0" borderId="10" xfId="1" applyFont="1" applyBorder="1"/>
    <xf numFmtId="0" fontId="27" fillId="0" borderId="0" xfId="0" applyFont="1" applyAlignment="1">
      <alignment horizontal="left"/>
    </xf>
    <xf numFmtId="43" fontId="21" fillId="3" borderId="2" xfId="1" applyFont="1" applyFill="1" applyBorder="1"/>
    <xf numFmtId="43" fontId="21" fillId="3" borderId="6" xfId="1" applyFont="1" applyFill="1" applyBorder="1"/>
    <xf numFmtId="43" fontId="27" fillId="0" borderId="6" xfId="1" applyFont="1" applyFill="1" applyBorder="1"/>
    <xf numFmtId="43" fontId="12" fillId="3" borderId="2" xfId="1" applyFont="1" applyFill="1" applyBorder="1"/>
    <xf numFmtId="43" fontId="12" fillId="3" borderId="6" xfId="1" applyFont="1" applyFill="1" applyBorder="1"/>
    <xf numFmtId="43" fontId="15" fillId="0" borderId="0" xfId="1" applyFont="1" applyAlignment="1">
      <alignment horizontal="right"/>
    </xf>
    <xf numFmtId="43" fontId="14" fillId="0" borderId="1" xfId="1" applyFont="1" applyBorder="1"/>
    <xf numFmtId="0" fontId="31" fillId="0" borderId="0" xfId="0" applyFont="1"/>
    <xf numFmtId="0" fontId="32" fillId="0" borderId="0" xfId="0" applyFont="1" applyAlignment="1">
      <alignment horizontal="center"/>
    </xf>
    <xf numFmtId="0" fontId="33" fillId="0" borderId="3" xfId="0" applyFont="1" applyBorder="1" applyAlignment="1">
      <alignment horizontal="center" vertical="top" wrapText="1"/>
    </xf>
    <xf numFmtId="0" fontId="34" fillId="0" borderId="0" xfId="0" applyFont="1"/>
    <xf numFmtId="43" fontId="34" fillId="0" borderId="0" xfId="1" applyFont="1" applyAlignment="1">
      <alignment horizontal="right"/>
    </xf>
    <xf numFmtId="43" fontId="11" fillId="0" borderId="11" xfId="1" applyFont="1" applyBorder="1"/>
    <xf numFmtId="43" fontId="31" fillId="0" borderId="2" xfId="1" applyFont="1" applyBorder="1"/>
    <xf numFmtId="43" fontId="34" fillId="0" borderId="0" xfId="0" applyNumberFormat="1" applyFont="1" applyAlignment="1">
      <alignment horizontal="right"/>
    </xf>
    <xf numFmtId="43" fontId="34" fillId="0" borderId="0" xfId="0" applyNumberFormat="1" applyFont="1"/>
    <xf numFmtId="43" fontId="36" fillId="0" borderId="7" xfId="1" applyFont="1" applyBorder="1"/>
    <xf numFmtId="0" fontId="37" fillId="0" borderId="0" xfId="0" applyFont="1" applyAlignment="1">
      <alignment horizontal="right"/>
    </xf>
    <xf numFmtId="43" fontId="37" fillId="0" borderId="0" xfId="0" applyNumberFormat="1" applyFont="1"/>
    <xf numFmtId="43" fontId="31" fillId="3" borderId="2" xfId="1" applyFont="1" applyFill="1" applyBorder="1"/>
    <xf numFmtId="43" fontId="31" fillId="2" borderId="2" xfId="1" applyFont="1" applyFill="1" applyBorder="1"/>
    <xf numFmtId="43" fontId="11" fillId="0" borderId="0" xfId="1" applyFont="1" applyBorder="1"/>
    <xf numFmtId="43" fontId="36" fillId="0" borderId="0" xfId="1" applyFont="1" applyBorder="1"/>
    <xf numFmtId="0" fontId="38" fillId="0" borderId="0" xfId="0" applyFont="1"/>
    <xf numFmtId="43" fontId="14" fillId="3" borderId="2" xfId="1" applyFont="1" applyFill="1" applyBorder="1"/>
    <xf numFmtId="0" fontId="6" fillId="0" borderId="0" xfId="0" applyFont="1" applyAlignment="1">
      <alignment horizontal="right"/>
    </xf>
    <xf numFmtId="43" fontId="39" fillId="3" borderId="1" xfId="1" applyFont="1" applyFill="1" applyBorder="1"/>
    <xf numFmtId="43" fontId="39" fillId="3" borderId="2" xfId="1" applyFont="1" applyFill="1" applyBorder="1"/>
    <xf numFmtId="43" fontId="39" fillId="3" borderId="10" xfId="1" applyFont="1" applyFill="1" applyBorder="1"/>
    <xf numFmtId="43" fontId="40" fillId="0" borderId="0" xfId="0" applyNumberFormat="1" applyFont="1"/>
    <xf numFmtId="43" fontId="41" fillId="0" borderId="0" xfId="0" applyNumberFormat="1" applyFont="1"/>
    <xf numFmtId="43" fontId="27" fillId="0" borderId="2" xfId="1" applyFont="1" applyFill="1" applyBorder="1"/>
    <xf numFmtId="43" fontId="21" fillId="2" borderId="6" xfId="1" applyFont="1" applyFill="1" applyBorder="1"/>
    <xf numFmtId="43" fontId="44" fillId="0" borderId="2" xfId="1" applyFont="1" applyBorder="1" applyAlignment="1">
      <alignment horizontal="right"/>
    </xf>
    <xf numFmtId="43" fontId="44" fillId="0" borderId="6" xfId="1" applyFont="1" applyBorder="1" applyAlignment="1">
      <alignment horizontal="right"/>
    </xf>
    <xf numFmtId="43" fontId="44" fillId="0" borderId="0" xfId="1" applyFont="1" applyAlignment="1">
      <alignment horizontal="right"/>
    </xf>
    <xf numFmtId="43" fontId="45" fillId="0" borderId="0" xfId="1" applyFont="1" applyAlignment="1">
      <alignment horizontal="right"/>
    </xf>
    <xf numFmtId="43" fontId="11" fillId="0" borderId="12" xfId="1" applyFont="1" applyBorder="1"/>
    <xf numFmtId="0" fontId="38" fillId="0" borderId="2" xfId="0" applyFont="1" applyBorder="1"/>
    <xf numFmtId="43" fontId="50" fillId="0" borderId="0" xfId="1" applyFont="1"/>
    <xf numFmtId="43" fontId="51" fillId="0" borderId="0" xfId="0" applyNumberFormat="1" applyFont="1"/>
    <xf numFmtId="0" fontId="38" fillId="0" borderId="0" xfId="0" applyFont="1" applyAlignment="1">
      <alignment horizontal="right"/>
    </xf>
    <xf numFmtId="43" fontId="52" fillId="0" borderId="6" xfId="1" applyFont="1" applyBorder="1" applyAlignment="1">
      <alignment horizontal="right"/>
    </xf>
    <xf numFmtId="43" fontId="52" fillId="0" borderId="2" xfId="1" applyFont="1" applyBorder="1" applyAlignment="1">
      <alignment horizontal="right"/>
    </xf>
    <xf numFmtId="43" fontId="20" fillId="0" borderId="0" xfId="1" applyFont="1" applyBorder="1"/>
    <xf numFmtId="43" fontId="36" fillId="0" borderId="9" xfId="1" applyFont="1" applyBorder="1"/>
    <xf numFmtId="43" fontId="21" fillId="2" borderId="2" xfId="1" applyFont="1" applyFill="1" applyBorder="1"/>
    <xf numFmtId="43" fontId="23" fillId="0" borderId="9" xfId="1" applyFont="1" applyBorder="1"/>
    <xf numFmtId="43" fontId="35" fillId="0" borderId="9" xfId="1" applyFont="1" applyBorder="1"/>
    <xf numFmtId="43" fontId="17" fillId="0" borderId="9" xfId="1" applyFont="1" applyBorder="1"/>
    <xf numFmtId="43" fontId="24" fillId="0" borderId="9" xfId="1" applyFont="1" applyBorder="1"/>
    <xf numFmtId="43" fontId="11" fillId="0" borderId="8" xfId="1" applyFont="1" applyBorder="1"/>
    <xf numFmtId="43" fontId="53" fillId="0" borderId="1" xfId="1" applyFont="1" applyBorder="1" applyAlignment="1">
      <alignment horizontal="center"/>
    </xf>
    <xf numFmtId="43" fontId="52" fillId="0" borderId="2" xfId="1" applyFont="1" applyFill="1" applyBorder="1" applyAlignment="1">
      <alignment horizontal="right"/>
    </xf>
    <xf numFmtId="43" fontId="14" fillId="0" borderId="2" xfId="1" applyFont="1" applyBorder="1"/>
    <xf numFmtId="0" fontId="50" fillId="0" borderId="0" xfId="0" applyFont="1"/>
    <xf numFmtId="43" fontId="5" fillId="0" borderId="0" xfId="1" applyFont="1" applyFill="1"/>
    <xf numFmtId="43" fontId="1" fillId="0" borderId="0" xfId="1" applyFill="1"/>
    <xf numFmtId="43" fontId="4" fillId="4" borderId="3" xfId="1" applyFont="1" applyFill="1" applyBorder="1" applyAlignment="1">
      <alignment horizontal="center" vertical="top" wrapText="1"/>
    </xf>
    <xf numFmtId="43" fontId="5" fillId="4" borderId="2" xfId="1" applyFont="1" applyFill="1" applyBorder="1"/>
    <xf numFmtId="43" fontId="5" fillId="4" borderId="6" xfId="1" applyFont="1" applyFill="1" applyBorder="1"/>
    <xf numFmtId="43" fontId="6" fillId="4" borderId="9" xfId="1" applyFont="1" applyFill="1" applyBorder="1"/>
    <xf numFmtId="43" fontId="5" fillId="4" borderId="0" xfId="1" applyFont="1" applyFill="1"/>
    <xf numFmtId="43" fontId="6" fillId="4" borderId="7" xfId="1" applyFont="1" applyFill="1" applyBorder="1"/>
    <xf numFmtId="43" fontId="5" fillId="4" borderId="5" xfId="1" applyFont="1" applyFill="1" applyBorder="1"/>
    <xf numFmtId="43" fontId="1" fillId="4" borderId="0" xfId="1" applyFill="1"/>
    <xf numFmtId="43" fontId="6" fillId="4" borderId="1" xfId="1" applyFont="1" applyFill="1" applyBorder="1"/>
    <xf numFmtId="0" fontId="38" fillId="4" borderId="2" xfId="0" applyFont="1" applyFill="1" applyBorder="1"/>
    <xf numFmtId="43" fontId="6" fillId="4" borderId="13" xfId="1" applyFont="1" applyFill="1" applyBorder="1"/>
    <xf numFmtId="43" fontId="16" fillId="4" borderId="7" xfId="1" applyFont="1" applyFill="1" applyBorder="1"/>
    <xf numFmtId="43" fontId="1" fillId="4" borderId="0" xfId="1" applyFont="1" applyFill="1"/>
    <xf numFmtId="43" fontId="47" fillId="4" borderId="0" xfId="0" applyNumberFormat="1" applyFont="1" applyFill="1"/>
    <xf numFmtId="43" fontId="48" fillId="4" borderId="0" xfId="1" applyFont="1" applyFill="1"/>
    <xf numFmtId="43" fontId="27" fillId="0" borderId="0" xfId="1" applyFont="1" applyFill="1"/>
    <xf numFmtId="0" fontId="27" fillId="0" borderId="0" xfId="0" applyFont="1"/>
    <xf numFmtId="164" fontId="28" fillId="0" borderId="3" xfId="1" applyNumberFormat="1" applyFont="1" applyFill="1" applyBorder="1" applyAlignment="1">
      <alignment horizontal="center" vertical="top" wrapText="1"/>
    </xf>
    <xf numFmtId="43" fontId="29" fillId="0" borderId="9" xfId="1" applyFont="1" applyFill="1" applyBorder="1"/>
    <xf numFmtId="43" fontId="29" fillId="0" borderId="7" xfId="1" applyFont="1" applyFill="1" applyBorder="1"/>
    <xf numFmtId="43" fontId="30" fillId="0" borderId="0" xfId="1" applyFont="1" applyFill="1"/>
    <xf numFmtId="43" fontId="42" fillId="0" borderId="1" xfId="1" applyFont="1" applyFill="1" applyBorder="1"/>
    <xf numFmtId="43" fontId="42" fillId="0" borderId="2" xfId="1" applyFont="1" applyFill="1" applyBorder="1"/>
    <xf numFmtId="43" fontId="42" fillId="0" borderId="10" xfId="1" applyFont="1" applyFill="1" applyBorder="1"/>
    <xf numFmtId="43" fontId="43" fillId="0" borderId="9" xfId="1" applyFont="1" applyFill="1" applyBorder="1"/>
    <xf numFmtId="43" fontId="46" fillId="0" borderId="0" xfId="0" applyNumberFormat="1" applyFont="1"/>
    <xf numFmtId="43" fontId="38" fillId="4" borderId="2" xfId="1" applyFont="1" applyFill="1" applyBorder="1"/>
    <xf numFmtId="43" fontId="23" fillId="0" borderId="1" xfId="1" applyFont="1" applyBorder="1"/>
    <xf numFmtId="43" fontId="29" fillId="0" borderId="1" xfId="1" applyFont="1" applyFill="1" applyBorder="1"/>
    <xf numFmtId="43" fontId="29" fillId="0" borderId="12" xfId="1" applyFont="1" applyBorder="1"/>
    <xf numFmtId="43" fontId="49" fillId="0" borderId="7" xfId="1" applyFont="1" applyBorder="1" applyAlignment="1">
      <alignment horizontal="right"/>
    </xf>
    <xf numFmtId="43" fontId="55" fillId="0" borderId="1" xfId="1" applyFont="1" applyBorder="1" applyAlignment="1">
      <alignment horizontal="center"/>
    </xf>
    <xf numFmtId="43" fontId="54" fillId="0" borderId="0" xfId="1" applyFont="1"/>
    <xf numFmtId="43" fontId="54" fillId="0" borderId="2" xfId="1" applyFont="1" applyBorder="1"/>
    <xf numFmtId="43" fontId="54" fillId="0" borderId="6" xfId="1" applyFont="1" applyBorder="1"/>
    <xf numFmtId="43" fontId="57" fillId="0" borderId="0" xfId="1" applyFont="1"/>
    <xf numFmtId="43" fontId="54" fillId="0" borderId="14" xfId="1" applyFont="1" applyBorder="1"/>
    <xf numFmtId="43" fontId="56" fillId="0" borderId="7" xfId="1" applyFont="1" applyFill="1" applyBorder="1"/>
    <xf numFmtId="43" fontId="58" fillId="0" borderId="7" xfId="1" applyFont="1" applyBorder="1" applyAlignment="1">
      <alignment horizontal="right"/>
    </xf>
    <xf numFmtId="43" fontId="59" fillId="0" borderId="0" xfId="0" applyNumberFormat="1" applyFont="1"/>
    <xf numFmtId="43" fontId="56" fillId="0" borderId="7" xfId="1" applyFont="1" applyBorder="1" applyAlignment="1">
      <alignment horizontal="right"/>
    </xf>
    <xf numFmtId="43" fontId="44" fillId="0" borderId="7" xfId="1" applyFont="1" applyBorder="1" applyAlignment="1">
      <alignment horizontal="right"/>
    </xf>
    <xf numFmtId="43" fontId="56" fillId="0" borderId="6" xfId="1" applyFont="1" applyBorder="1" applyAlignment="1">
      <alignment horizontal="right"/>
    </xf>
    <xf numFmtId="43" fontId="52" fillId="0" borderId="14" xfId="1" applyFont="1" applyBorder="1" applyAlignment="1">
      <alignment horizontal="right"/>
    </xf>
    <xf numFmtId="43" fontId="60" fillId="0" borderId="0" xfId="1" applyFont="1"/>
    <xf numFmtId="43" fontId="61" fillId="0" borderId="0" xfId="1" applyFont="1"/>
    <xf numFmtId="43" fontId="62" fillId="0" borderId="7" xfId="1" applyFont="1" applyBorder="1" applyAlignment="1">
      <alignment horizontal="right"/>
    </xf>
    <xf numFmtId="43" fontId="64" fillId="0" borderId="0" xfId="0" applyNumberFormat="1" applyFont="1"/>
    <xf numFmtId="43" fontId="60" fillId="0" borderId="2" xfId="1" applyFont="1" applyBorder="1"/>
    <xf numFmtId="0" fontId="38" fillId="0" borderId="4" xfId="0" applyFont="1" applyBorder="1"/>
    <xf numFmtId="43" fontId="39" fillId="3" borderId="0" xfId="1" applyFont="1" applyFill="1" applyBorder="1"/>
    <xf numFmtId="43" fontId="65" fillId="0" borderId="1" xfId="1" applyFont="1" applyBorder="1" applyAlignment="1">
      <alignment horizontal="center"/>
    </xf>
    <xf numFmtId="43" fontId="60" fillId="0" borderId="6" xfId="1" applyFont="1" applyBorder="1"/>
    <xf numFmtId="43" fontId="63" fillId="0" borderId="7" xfId="1" applyFont="1" applyBorder="1" applyAlignment="1">
      <alignment horizontal="right"/>
    </xf>
    <xf numFmtId="43" fontId="63" fillId="0" borderId="7" xfId="1" applyFont="1" applyFill="1" applyBorder="1"/>
    <xf numFmtId="43" fontId="63" fillId="0" borderId="6" xfId="1" applyFont="1" applyBorder="1" applyAlignment="1">
      <alignment horizontal="right"/>
    </xf>
    <xf numFmtId="43" fontId="60" fillId="0" borderId="14" xfId="1" applyFont="1" applyBorder="1"/>
    <xf numFmtId="43" fontId="66" fillId="0" borderId="0" xfId="1" applyFont="1"/>
    <xf numFmtId="43" fontId="67" fillId="0" borderId="1" xfId="1" applyFont="1" applyBorder="1" applyAlignment="1">
      <alignment horizontal="center"/>
    </xf>
    <xf numFmtId="43" fontId="66" fillId="0" borderId="2" xfId="1" applyFont="1" applyBorder="1"/>
    <xf numFmtId="43" fontId="68" fillId="0" borderId="7" xfId="1" applyFont="1" applyBorder="1" applyAlignment="1">
      <alignment horizontal="right"/>
    </xf>
    <xf numFmtId="43" fontId="68" fillId="0" borderId="7" xfId="1" applyFont="1" applyFill="1" applyBorder="1"/>
    <xf numFmtId="43" fontId="69" fillId="0" borderId="0" xfId="1" applyFont="1"/>
    <xf numFmtId="43" fontId="68" fillId="0" borderId="6" xfId="1" applyFont="1" applyBorder="1" applyAlignment="1">
      <alignment horizontal="right"/>
    </xf>
    <xf numFmtId="43" fontId="70" fillId="0" borderId="7" xfId="1" applyFont="1" applyBorder="1" applyAlignment="1">
      <alignment horizontal="right"/>
    </xf>
    <xf numFmtId="43" fontId="71" fillId="0" borderId="0" xfId="0" applyNumberFormat="1" applyFont="1"/>
    <xf numFmtId="43" fontId="31" fillId="0" borderId="0" xfId="1" applyFont="1" applyBorder="1"/>
    <xf numFmtId="43" fontId="5" fillId="4" borderId="0" xfId="1" applyFont="1" applyFill="1" applyBorder="1"/>
    <xf numFmtId="43" fontId="12" fillId="3" borderId="0" xfId="1" applyFont="1" applyFill="1" applyBorder="1"/>
    <xf numFmtId="43" fontId="21" fillId="3" borderId="0" xfId="1" applyFont="1" applyFill="1" applyBorder="1"/>
    <xf numFmtId="43" fontId="27" fillId="0" borderId="0" xfId="1" applyFont="1" applyFill="1" applyBorder="1"/>
    <xf numFmtId="43" fontId="44" fillId="0" borderId="0" xfId="1" applyFont="1" applyBorder="1" applyAlignment="1">
      <alignment horizontal="right"/>
    </xf>
    <xf numFmtId="43" fontId="54" fillId="0" borderId="0" xfId="1" applyFont="1" applyBorder="1"/>
    <xf numFmtId="43" fontId="60" fillId="0" borderId="0" xfId="1" applyFont="1" applyBorder="1"/>
    <xf numFmtId="43" fontId="14" fillId="0" borderId="0" xfId="1" applyFont="1" applyBorder="1"/>
    <xf numFmtId="43" fontId="42" fillId="0" borderId="0" xfId="1" applyFont="1" applyFill="1" applyBorder="1"/>
    <xf numFmtId="43" fontId="52" fillId="0" borderId="0" xfId="1" applyFont="1" applyBorder="1" applyAlignment="1">
      <alignment horizontal="right"/>
    </xf>
    <xf numFmtId="43" fontId="72" fillId="0" borderId="1" xfId="1" applyFont="1" applyBorder="1" applyAlignment="1">
      <alignment horizontal="center"/>
    </xf>
    <xf numFmtId="43" fontId="73" fillId="0" borderId="2" xfId="1" applyFont="1" applyBorder="1"/>
    <xf numFmtId="43" fontId="74" fillId="0" borderId="7" xfId="1" applyFont="1" applyBorder="1" applyAlignment="1">
      <alignment horizontal="right"/>
    </xf>
    <xf numFmtId="43" fontId="73" fillId="0" borderId="0" xfId="1" applyFont="1"/>
    <xf numFmtId="43" fontId="74" fillId="0" borderId="7" xfId="1" applyFont="1" applyFill="1" applyBorder="1"/>
    <xf numFmtId="43" fontId="75" fillId="0" borderId="0" xfId="1" applyFont="1"/>
    <xf numFmtId="43" fontId="74" fillId="0" borderId="6" xfId="1" applyFont="1" applyBorder="1" applyAlignment="1">
      <alignment horizontal="right"/>
    </xf>
    <xf numFmtId="43" fontId="76" fillId="0" borderId="7" xfId="1" applyFont="1" applyBorder="1" applyAlignment="1">
      <alignment horizontal="right"/>
    </xf>
    <xf numFmtId="43" fontId="77" fillId="0" borderId="0" xfId="0" applyNumberFormat="1" applyFont="1"/>
    <xf numFmtId="0" fontId="75" fillId="0" borderId="0" xfId="0" applyFont="1"/>
    <xf numFmtId="43" fontId="31" fillId="5" borderId="0" xfId="1" applyFont="1" applyFill="1" applyBorder="1"/>
    <xf numFmtId="43" fontId="11" fillId="5" borderId="11" xfId="1" applyFont="1" applyFill="1" applyBorder="1"/>
    <xf numFmtId="43" fontId="6" fillId="5" borderId="13" xfId="1" applyFont="1" applyFill="1" applyBorder="1"/>
    <xf numFmtId="43" fontId="14" fillId="5" borderId="0" xfId="1" applyFont="1" applyFill="1" applyBorder="1"/>
    <xf numFmtId="43" fontId="39" fillId="5" borderId="0" xfId="1" applyFont="1" applyFill="1" applyBorder="1"/>
    <xf numFmtId="43" fontId="42" fillId="5" borderId="0" xfId="1" applyFont="1" applyFill="1" applyBorder="1"/>
    <xf numFmtId="43" fontId="52" fillId="5" borderId="0" xfId="1" applyFont="1" applyFill="1" applyBorder="1" applyAlignment="1">
      <alignment horizontal="right"/>
    </xf>
    <xf numFmtId="43" fontId="54" fillId="5" borderId="0" xfId="1" applyFont="1" applyFill="1" applyBorder="1"/>
    <xf numFmtId="43" fontId="60" fillId="5" borderId="0" xfId="1" applyFont="1" applyFill="1" applyBorder="1"/>
    <xf numFmtId="43" fontId="66" fillId="5" borderId="0" xfId="1" applyFont="1" applyFill="1" applyBorder="1"/>
    <xf numFmtId="43" fontId="73" fillId="5" borderId="0" xfId="1" applyFont="1" applyFill="1" applyBorder="1"/>
    <xf numFmtId="0" fontId="5" fillId="5" borderId="0" xfId="0" applyFont="1" applyFill="1" applyAlignment="1">
      <alignment horizontal="right"/>
    </xf>
    <xf numFmtId="0" fontId="26" fillId="6" borderId="0" xfId="0" applyFont="1" applyFill="1"/>
    <xf numFmtId="43" fontId="37" fillId="6" borderId="0" xfId="0" applyNumberFormat="1" applyFont="1" applyFill="1"/>
    <xf numFmtId="43" fontId="78" fillId="6" borderId="0" xfId="1" applyFont="1" applyFill="1"/>
    <xf numFmtId="43" fontId="26" fillId="6" borderId="0" xfId="1" applyFont="1" applyFill="1"/>
    <xf numFmtId="43" fontId="41" fillId="6" borderId="0" xfId="1" applyFont="1" applyFill="1"/>
    <xf numFmtId="43" fontId="46" fillId="6" borderId="0" xfId="1" applyFont="1" applyFill="1"/>
    <xf numFmtId="43" fontId="59" fillId="6" borderId="0" xfId="1" applyFont="1" applyFill="1"/>
    <xf numFmtId="43" fontId="64" fillId="6" borderId="0" xfId="1" applyFont="1" applyFill="1"/>
    <xf numFmtId="43" fontId="71" fillId="6" borderId="0" xfId="1" applyFont="1" applyFill="1"/>
    <xf numFmtId="43" fontId="26" fillId="6" borderId="0" xfId="0" applyNumberFormat="1" applyFont="1" applyFill="1"/>
    <xf numFmtId="0" fontId="79" fillId="0" borderId="0" xfId="0" applyFont="1"/>
    <xf numFmtId="43" fontId="79" fillId="0" borderId="2" xfId="1" applyFont="1" applyBorder="1"/>
    <xf numFmtId="43" fontId="81" fillId="0" borderId="7" xfId="1" applyFont="1" applyBorder="1" applyAlignment="1">
      <alignment horizontal="right"/>
    </xf>
    <xf numFmtId="43" fontId="79" fillId="0" borderId="0" xfId="1" applyFont="1"/>
    <xf numFmtId="43" fontId="81" fillId="0" borderId="7" xfId="1" applyFont="1" applyFill="1" applyBorder="1"/>
    <xf numFmtId="43" fontId="82" fillId="0" borderId="0" xfId="1" applyFont="1"/>
    <xf numFmtId="43" fontId="81" fillId="0" borderId="6" xfId="1" applyFont="1" applyBorder="1" applyAlignment="1">
      <alignment horizontal="right"/>
    </xf>
    <xf numFmtId="43" fontId="83" fillId="0" borderId="7" xfId="1" applyFont="1" applyBorder="1" applyAlignment="1">
      <alignment horizontal="right"/>
    </xf>
    <xf numFmtId="43" fontId="79" fillId="5" borderId="0" xfId="1" applyFont="1" applyFill="1" applyBorder="1"/>
    <xf numFmtId="43" fontId="84" fillId="0" borderId="0" xfId="0" applyNumberFormat="1" applyFont="1"/>
    <xf numFmtId="0" fontId="82" fillId="0" borderId="0" xfId="0" applyFont="1"/>
    <xf numFmtId="43" fontId="84" fillId="6" borderId="0" xfId="0" applyNumberFormat="1" applyFont="1" applyFill="1"/>
    <xf numFmtId="43" fontId="80" fillId="0" borderId="1" xfId="1" applyFont="1" applyBorder="1" applyAlignment="1">
      <alignment horizontal="justify"/>
    </xf>
    <xf numFmtId="0" fontId="16" fillId="7" borderId="0" xfId="0" applyFont="1" applyFill="1"/>
    <xf numFmtId="43" fontId="35" fillId="7" borderId="0" xfId="1" applyFont="1" applyFill="1"/>
    <xf numFmtId="43" fontId="85" fillId="0" borderId="0" xfId="1" applyFont="1"/>
    <xf numFmtId="43" fontId="86" fillId="0" borderId="0" xfId="0" applyNumberFormat="1" applyFont="1"/>
    <xf numFmtId="43" fontId="87" fillId="0" borderId="0" xfId="1" applyFont="1"/>
    <xf numFmtId="43" fontId="88" fillId="0" borderId="0" xfId="1" applyFont="1" applyAlignment="1">
      <alignment horizontal="center"/>
    </xf>
    <xf numFmtId="43" fontId="88" fillId="0" borderId="1" xfId="1" applyFont="1" applyBorder="1" applyAlignment="1">
      <alignment horizontal="center"/>
    </xf>
    <xf numFmtId="43" fontId="87" fillId="0" borderId="2" xfId="1" applyFont="1" applyBorder="1"/>
    <xf numFmtId="43" fontId="88" fillId="0" borderId="2" xfId="1" applyFont="1" applyBorder="1" applyAlignment="1">
      <alignment horizontal="right"/>
    </xf>
    <xf numFmtId="43" fontId="88" fillId="0" borderId="9" xfId="1" applyFont="1" applyBorder="1"/>
    <xf numFmtId="43" fontId="87" fillId="0" borderId="0" xfId="1" applyFont="1" applyBorder="1"/>
    <xf numFmtId="43" fontId="89" fillId="0" borderId="0" xfId="1" applyFont="1"/>
    <xf numFmtId="43" fontId="90" fillId="7" borderId="2" xfId="1" applyFont="1" applyFill="1" applyBorder="1" applyAlignment="1">
      <alignment horizontal="right"/>
    </xf>
    <xf numFmtId="43" fontId="90" fillId="0" borderId="2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009900"/>
      <color rgb="FF33CC33"/>
      <color rgb="FF008000"/>
      <color rgb="FF451EB2"/>
      <color rgb="FF00A4DE"/>
      <color rgb="FF007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fitToPage="1"/>
  </sheetPr>
  <dimension ref="A1:M72"/>
  <sheetViews>
    <sheetView topLeftCell="A43" zoomScale="75" workbookViewId="0">
      <selection activeCell="B72" sqref="B72"/>
    </sheetView>
  </sheetViews>
  <sheetFormatPr defaultRowHeight="13.2" x14ac:dyDescent="0.25"/>
  <cols>
    <col min="1" max="1" width="53.88671875" customWidth="1"/>
    <col min="2" max="2" width="20" style="50" customWidth="1"/>
    <col min="3" max="3" width="5.88671875" style="17" hidden="1" customWidth="1"/>
    <col min="4" max="4" width="17" style="97" customWidth="1"/>
    <col min="5" max="5" width="5.5546875" style="24" hidden="1" customWidth="1"/>
    <col min="6" max="6" width="4.88671875" style="17" hidden="1" customWidth="1"/>
    <col min="7" max="7" width="5.44140625" style="118" hidden="1" customWidth="1"/>
    <col min="8" max="8" width="5.5546875" hidden="1" customWidth="1"/>
    <col min="9" max="9" width="4.33203125" style="133" hidden="1" customWidth="1"/>
    <col min="10" max="10" width="18.5546875" style="143" hidden="1" customWidth="1"/>
    <col min="11" max="11" width="16.44140625" style="160" customWidth="1"/>
    <col min="12" max="12" width="17.5546875" customWidth="1"/>
    <col min="13" max="13" width="17.5546875" style="217" customWidth="1"/>
  </cols>
  <sheetData>
    <row r="1" spans="1:13" s="2" customFormat="1" ht="15" x14ac:dyDescent="0.25">
      <c r="B1" s="47"/>
      <c r="C1" s="13"/>
      <c r="D1" s="96"/>
      <c r="E1" s="18"/>
      <c r="F1" s="13"/>
      <c r="G1" s="113"/>
      <c r="I1" s="130"/>
      <c r="J1" s="142"/>
      <c r="K1" s="155"/>
      <c r="M1" s="207"/>
    </row>
    <row r="2" spans="1:13" s="2" customFormat="1" ht="15" x14ac:dyDescent="0.25">
      <c r="B2" s="47"/>
      <c r="C2" s="13"/>
      <c r="D2" s="96"/>
      <c r="E2" s="18"/>
      <c r="F2" s="13"/>
      <c r="G2" s="113"/>
      <c r="I2" s="130"/>
      <c r="J2" s="142"/>
      <c r="K2" s="155"/>
      <c r="M2" s="207"/>
    </row>
    <row r="3" spans="1:13" s="2" customFormat="1" ht="15" x14ac:dyDescent="0.25">
      <c r="A3" s="234" t="s">
        <v>0</v>
      </c>
      <c r="B3" s="234"/>
      <c r="C3" s="234"/>
      <c r="D3" s="234"/>
      <c r="E3" s="234"/>
      <c r="F3" s="12"/>
      <c r="G3" s="39"/>
      <c r="H3" s="3"/>
      <c r="I3" s="130"/>
      <c r="J3" s="142"/>
      <c r="K3" s="155"/>
      <c r="M3" s="207"/>
    </row>
    <row r="4" spans="1:13" s="2" customFormat="1" ht="15" x14ac:dyDescent="0.25">
      <c r="A4" s="1"/>
      <c r="B4" s="48"/>
      <c r="C4" s="27"/>
      <c r="D4" s="96"/>
      <c r="E4" s="18"/>
      <c r="F4" s="13"/>
      <c r="G4" s="113"/>
      <c r="I4" s="130"/>
      <c r="J4" s="142"/>
      <c r="K4" s="155"/>
      <c r="M4" s="207"/>
    </row>
    <row r="5" spans="1:13" s="2" customFormat="1" ht="15" x14ac:dyDescent="0.25">
      <c r="A5" s="234" t="s">
        <v>12</v>
      </c>
      <c r="B5" s="234"/>
      <c r="C5" s="234"/>
      <c r="D5" s="234"/>
      <c r="E5" s="234"/>
      <c r="F5" s="11"/>
      <c r="G5" s="114"/>
      <c r="I5" s="130"/>
      <c r="J5" s="142"/>
      <c r="K5" s="155"/>
      <c r="M5" s="207"/>
    </row>
    <row r="6" spans="1:13" s="2" customFormat="1" ht="15" x14ac:dyDescent="0.25">
      <c r="A6" s="1"/>
      <c r="B6" s="48"/>
      <c r="C6" s="27"/>
      <c r="D6" s="96"/>
      <c r="E6" s="18"/>
      <c r="F6" s="13"/>
      <c r="G6" s="113"/>
      <c r="I6" s="130"/>
      <c r="J6" s="142"/>
      <c r="K6" s="155"/>
      <c r="M6" s="207"/>
    </row>
    <row r="7" spans="1:13" s="2" customFormat="1" ht="15" x14ac:dyDescent="0.25">
      <c r="A7" s="234" t="s">
        <v>1</v>
      </c>
      <c r="B7" s="234"/>
      <c r="C7" s="234"/>
      <c r="D7" s="234"/>
      <c r="E7" s="234"/>
      <c r="F7" s="11"/>
      <c r="G7" s="114"/>
      <c r="I7" s="130"/>
      <c r="J7" s="142"/>
      <c r="K7" s="155"/>
      <c r="M7" s="207"/>
    </row>
    <row r="8" spans="1:13" s="2" customFormat="1" ht="15" x14ac:dyDescent="0.25">
      <c r="B8" s="47"/>
      <c r="C8" s="13"/>
      <c r="D8" s="96"/>
      <c r="E8" s="18"/>
      <c r="F8" s="13"/>
      <c r="G8" s="113"/>
      <c r="I8" s="130"/>
      <c r="J8" s="142"/>
      <c r="K8" s="155"/>
      <c r="M8" s="207"/>
    </row>
    <row r="9" spans="1:13" s="2" customFormat="1" ht="15.6" thickBot="1" x14ac:dyDescent="0.3">
      <c r="B9" s="47"/>
      <c r="C9" s="13"/>
      <c r="D9" s="96"/>
      <c r="E9" s="18"/>
      <c r="F9" s="13"/>
      <c r="G9" s="113"/>
      <c r="I9" s="130"/>
      <c r="J9" s="142"/>
      <c r="K9" s="155"/>
      <c r="M9" s="207"/>
    </row>
    <row r="10" spans="1:13" s="2" customFormat="1" ht="75" x14ac:dyDescent="0.3">
      <c r="A10" s="4" t="s">
        <v>2</v>
      </c>
      <c r="B10" s="49" t="s">
        <v>31</v>
      </c>
      <c r="C10" s="28" t="s">
        <v>19</v>
      </c>
      <c r="D10" s="98" t="s">
        <v>4</v>
      </c>
      <c r="E10" s="19" t="s">
        <v>5</v>
      </c>
      <c r="F10" s="32" t="s">
        <v>17</v>
      </c>
      <c r="G10" s="115" t="s">
        <v>25</v>
      </c>
      <c r="H10" s="92" t="s">
        <v>44</v>
      </c>
      <c r="I10" s="129" t="s">
        <v>52</v>
      </c>
      <c r="J10" s="149" t="s">
        <v>51</v>
      </c>
      <c r="K10" s="156" t="s">
        <v>57</v>
      </c>
      <c r="L10" s="175" t="s">
        <v>61</v>
      </c>
      <c r="M10" s="219" t="s">
        <v>65</v>
      </c>
    </row>
    <row r="11" spans="1:13" s="2" customFormat="1" ht="30" x14ac:dyDescent="0.25">
      <c r="A11" s="5" t="s">
        <v>3</v>
      </c>
      <c r="B11" s="59">
        <v>125497.76</v>
      </c>
      <c r="C11" s="14">
        <v>147600.37</v>
      </c>
      <c r="D11" s="99">
        <v>161257</v>
      </c>
      <c r="E11" s="43">
        <v>170093.83</v>
      </c>
      <c r="F11" s="40">
        <v>165955.09</v>
      </c>
      <c r="G11" s="71">
        <v>165526.95000000001</v>
      </c>
      <c r="H11" s="83">
        <v>169480.84</v>
      </c>
      <c r="I11" s="131">
        <v>148701.15</v>
      </c>
      <c r="J11" s="146">
        <v>136277.54999999999</v>
      </c>
      <c r="K11" s="157">
        <v>137821.63</v>
      </c>
      <c r="L11" s="176">
        <v>150860.73000000001</v>
      </c>
      <c r="M11" s="208">
        <v>147940</v>
      </c>
    </row>
    <row r="12" spans="1:13" s="2" customFormat="1" ht="15" x14ac:dyDescent="0.25">
      <c r="A12" s="6" t="s">
        <v>7</v>
      </c>
      <c r="B12" s="59">
        <v>13858</v>
      </c>
      <c r="C12" s="14">
        <v>15000</v>
      </c>
      <c r="D12" s="99">
        <v>5410</v>
      </c>
      <c r="E12" s="43">
        <v>3371</v>
      </c>
      <c r="F12" s="40">
        <v>4724.8500000000004</v>
      </c>
      <c r="G12" s="71">
        <v>10998</v>
      </c>
      <c r="H12" s="93">
        <v>12035</v>
      </c>
      <c r="I12" s="131">
        <v>12035</v>
      </c>
      <c r="J12" s="146">
        <v>12035</v>
      </c>
      <c r="K12" s="157">
        <v>12035</v>
      </c>
      <c r="L12" s="176">
        <v>0</v>
      </c>
      <c r="M12" s="208">
        <v>12035</v>
      </c>
    </row>
    <row r="13" spans="1:13" s="2" customFormat="1" ht="15" x14ac:dyDescent="0.25">
      <c r="A13" s="6" t="s">
        <v>38</v>
      </c>
      <c r="B13" s="53">
        <v>0</v>
      </c>
      <c r="C13" s="14">
        <v>0</v>
      </c>
      <c r="D13" s="99">
        <v>19300</v>
      </c>
      <c r="E13" s="43">
        <v>14600</v>
      </c>
      <c r="F13" s="40">
        <v>14598.77</v>
      </c>
      <c r="G13" s="71">
        <v>12654.05</v>
      </c>
      <c r="H13" s="83">
        <v>1622.84</v>
      </c>
      <c r="I13" s="131">
        <v>0</v>
      </c>
      <c r="J13" s="146">
        <v>4000</v>
      </c>
      <c r="K13" s="157">
        <v>690.62</v>
      </c>
      <c r="L13" s="176">
        <v>0</v>
      </c>
      <c r="M13" s="208">
        <v>11700</v>
      </c>
    </row>
    <row r="14" spans="1:13" s="2" customFormat="1" ht="15" x14ac:dyDescent="0.25">
      <c r="A14" s="6" t="s">
        <v>39</v>
      </c>
      <c r="B14" s="59">
        <v>1475.19</v>
      </c>
      <c r="C14" s="15">
        <v>727.07</v>
      </c>
      <c r="D14" s="100">
        <v>836.41</v>
      </c>
      <c r="E14" s="44"/>
      <c r="F14" s="41">
        <v>468.45</v>
      </c>
      <c r="G14" s="42">
        <v>0</v>
      </c>
      <c r="H14" s="83">
        <v>0</v>
      </c>
      <c r="I14" s="131">
        <v>623.80999999999995</v>
      </c>
      <c r="J14" s="146">
        <v>1350</v>
      </c>
      <c r="K14" s="157">
        <v>372.81</v>
      </c>
      <c r="L14" s="176">
        <v>1693.04</v>
      </c>
      <c r="M14" s="208">
        <v>2000</v>
      </c>
    </row>
    <row r="15" spans="1:13" s="2" customFormat="1" ht="15" x14ac:dyDescent="0.25">
      <c r="A15" s="6" t="s">
        <v>35</v>
      </c>
      <c r="B15" s="60">
        <v>22800</v>
      </c>
      <c r="C15" s="15">
        <v>23470</v>
      </c>
      <c r="D15" s="100">
        <v>22942.54</v>
      </c>
      <c r="E15" s="21">
        <v>17500</v>
      </c>
      <c r="F15" s="72">
        <f>(17697.93+246.32+3985.86+1615.41)</f>
        <v>23545.52</v>
      </c>
      <c r="G15" s="42">
        <v>5847.59</v>
      </c>
      <c r="H15" s="82">
        <v>28741</v>
      </c>
      <c r="I15" s="131">
        <v>41366</v>
      </c>
      <c r="J15" s="146">
        <v>27708.03</v>
      </c>
      <c r="K15" s="157">
        <v>22000</v>
      </c>
      <c r="L15" s="176">
        <v>24500</v>
      </c>
      <c r="M15" s="208">
        <v>7520</v>
      </c>
    </row>
    <row r="16" spans="1:13" s="2" customFormat="1" ht="15.6" thickBot="1" x14ac:dyDescent="0.3">
      <c r="A16" s="9" t="s">
        <v>45</v>
      </c>
      <c r="B16" s="60"/>
      <c r="C16" s="14"/>
      <c r="D16" s="99"/>
      <c r="E16" s="20"/>
      <c r="F16" s="86"/>
      <c r="G16" s="71"/>
      <c r="H16" s="82">
        <v>587</v>
      </c>
      <c r="I16" s="132">
        <v>0</v>
      </c>
      <c r="J16" s="150">
        <v>0</v>
      </c>
      <c r="K16" s="157">
        <v>0</v>
      </c>
      <c r="L16" s="176">
        <v>0</v>
      </c>
      <c r="M16" s="208">
        <v>0</v>
      </c>
    </row>
    <row r="17" spans="1:13" s="2" customFormat="1" ht="16.2" thickBot="1" x14ac:dyDescent="0.35">
      <c r="A17" s="7" t="s">
        <v>9</v>
      </c>
      <c r="B17" s="85">
        <f t="shared" ref="B17:G17" si="0">SUM(B11:B15)</f>
        <v>163630.95000000001</v>
      </c>
      <c r="C17" s="91">
        <f t="shared" si="0"/>
        <v>186797.44</v>
      </c>
      <c r="D17" s="101">
        <f t="shared" si="0"/>
        <v>209745.95</v>
      </c>
      <c r="E17" s="23">
        <f t="shared" si="0"/>
        <v>205564.83</v>
      </c>
      <c r="F17" s="87">
        <f t="shared" si="0"/>
        <v>209292.68</v>
      </c>
      <c r="G17" s="116">
        <f t="shared" si="0"/>
        <v>195026.59</v>
      </c>
      <c r="H17" s="139">
        <f t="shared" ref="H17:M17" si="1">SUM(H11:H16)</f>
        <v>212466.68</v>
      </c>
      <c r="I17" s="138">
        <f t="shared" si="1"/>
        <v>202725.96</v>
      </c>
      <c r="J17" s="151">
        <f t="shared" si="1"/>
        <v>181370.58</v>
      </c>
      <c r="K17" s="158">
        <f t="shared" si="1"/>
        <v>172920.06</v>
      </c>
      <c r="L17" s="177">
        <f t="shared" si="1"/>
        <v>177053.77000000002</v>
      </c>
      <c r="M17" s="209">
        <f t="shared" si="1"/>
        <v>181195</v>
      </c>
    </row>
    <row r="18" spans="1:13" s="2" customFormat="1" ht="15.6" x14ac:dyDescent="0.3">
      <c r="B18" s="53"/>
      <c r="C18" s="29"/>
      <c r="D18" s="102"/>
      <c r="E18" s="18"/>
      <c r="F18" s="13"/>
      <c r="G18" s="113"/>
      <c r="H18" s="75"/>
      <c r="I18" s="130"/>
      <c r="J18" s="142"/>
      <c r="K18" s="155"/>
      <c r="L18" s="178"/>
      <c r="M18" s="210"/>
    </row>
    <row r="19" spans="1:13" s="2" customFormat="1" ht="15.6" x14ac:dyDescent="0.3">
      <c r="B19" s="53"/>
      <c r="C19" s="29"/>
      <c r="D19" s="102"/>
      <c r="E19" s="18"/>
      <c r="F19" s="13"/>
      <c r="G19" s="113"/>
      <c r="H19" s="75"/>
      <c r="I19" s="130"/>
      <c r="J19" s="142"/>
      <c r="K19" s="155"/>
      <c r="L19" s="178"/>
      <c r="M19" s="210"/>
    </row>
    <row r="20" spans="1:13" s="2" customFormat="1" ht="15.6" x14ac:dyDescent="0.3">
      <c r="A20" s="6" t="s">
        <v>62</v>
      </c>
      <c r="B20" s="53">
        <v>3279.5</v>
      </c>
      <c r="C20" s="30">
        <v>3279.5</v>
      </c>
      <c r="D20" s="99"/>
      <c r="E20" s="43">
        <v>3450</v>
      </c>
      <c r="F20" s="40"/>
      <c r="G20" s="71">
        <v>0</v>
      </c>
      <c r="H20" s="73">
        <v>0</v>
      </c>
      <c r="I20" s="131">
        <v>0</v>
      </c>
      <c r="J20" s="146">
        <v>0</v>
      </c>
      <c r="K20" s="157">
        <v>4260.18</v>
      </c>
      <c r="L20" s="176">
        <v>4300</v>
      </c>
      <c r="M20" s="208">
        <v>4500</v>
      </c>
    </row>
    <row r="21" spans="1:13" s="2" customFormat="1" ht="15.6" x14ac:dyDescent="0.3">
      <c r="A21" s="6" t="s">
        <v>21</v>
      </c>
      <c r="B21" s="53"/>
      <c r="C21" s="31">
        <v>853.76</v>
      </c>
      <c r="D21" s="100"/>
      <c r="E21" s="44"/>
      <c r="F21" s="41">
        <v>0</v>
      </c>
      <c r="G21" s="42">
        <v>0</v>
      </c>
      <c r="H21" s="73">
        <v>0</v>
      </c>
      <c r="I21" s="131">
        <v>0</v>
      </c>
      <c r="J21" s="146">
        <v>0</v>
      </c>
      <c r="K21" s="157">
        <v>0</v>
      </c>
      <c r="L21" s="176">
        <v>0</v>
      </c>
      <c r="M21" s="208">
        <v>0</v>
      </c>
    </row>
    <row r="22" spans="1:13" s="2" customFormat="1" ht="15.6" x14ac:dyDescent="0.3">
      <c r="A22" s="78" t="s">
        <v>53</v>
      </c>
      <c r="B22" s="53"/>
      <c r="C22" s="31"/>
      <c r="D22" s="100"/>
      <c r="E22" s="44"/>
      <c r="F22" s="41"/>
      <c r="G22" s="42"/>
      <c r="H22" s="74"/>
      <c r="I22" s="132"/>
      <c r="J22" s="150">
        <v>13400</v>
      </c>
      <c r="K22" s="157">
        <v>3450</v>
      </c>
      <c r="L22" s="176">
        <v>0</v>
      </c>
      <c r="M22" s="208">
        <v>0</v>
      </c>
    </row>
    <row r="23" spans="1:13" s="2" customFormat="1" ht="15.6" x14ac:dyDescent="0.3">
      <c r="A23" s="6" t="s">
        <v>20</v>
      </c>
      <c r="B23" s="53">
        <v>5877.2</v>
      </c>
      <c r="C23" s="31">
        <v>4028.59</v>
      </c>
      <c r="D23" s="100">
        <v>10402.83</v>
      </c>
      <c r="E23" s="44">
        <v>1131.19</v>
      </c>
      <c r="F23" s="41">
        <v>11608</v>
      </c>
      <c r="G23" s="42">
        <v>5720.4</v>
      </c>
      <c r="H23" s="74">
        <v>0</v>
      </c>
      <c r="I23" s="132">
        <v>566.37</v>
      </c>
      <c r="J23" s="150">
        <v>1905</v>
      </c>
      <c r="K23" s="157">
        <v>1148.96</v>
      </c>
      <c r="L23" s="176">
        <v>0</v>
      </c>
      <c r="M23" s="208">
        <v>10000</v>
      </c>
    </row>
    <row r="24" spans="1:13" s="2" customFormat="1" ht="16.2" thickBot="1" x14ac:dyDescent="0.35">
      <c r="A24" s="147" t="s">
        <v>58</v>
      </c>
      <c r="B24" s="164"/>
      <c r="C24" s="84"/>
      <c r="D24" s="165"/>
      <c r="E24" s="166"/>
      <c r="F24" s="167"/>
      <c r="G24" s="168"/>
      <c r="H24" s="169"/>
      <c r="I24" s="170"/>
      <c r="J24" s="171"/>
      <c r="K24" s="157">
        <v>4151.3999999999996</v>
      </c>
      <c r="L24" s="176">
        <v>0</v>
      </c>
      <c r="M24" s="208">
        <v>0</v>
      </c>
    </row>
    <row r="25" spans="1:13" s="2" customFormat="1" ht="16.2" thickBot="1" x14ac:dyDescent="0.35">
      <c r="A25" s="7" t="s">
        <v>9</v>
      </c>
      <c r="B25" s="56">
        <f t="shared" ref="B25:I25" si="2">SUM(B20:B23)</f>
        <v>9156.7000000000007</v>
      </c>
      <c r="C25" s="16">
        <f t="shared" si="2"/>
        <v>8161.85</v>
      </c>
      <c r="D25" s="103">
        <f t="shared" si="2"/>
        <v>10402.83</v>
      </c>
      <c r="E25" s="22">
        <f t="shared" si="2"/>
        <v>4581.1900000000005</v>
      </c>
      <c r="F25" s="35">
        <f t="shared" si="2"/>
        <v>11608</v>
      </c>
      <c r="G25" s="117">
        <f t="shared" si="2"/>
        <v>5720.4</v>
      </c>
      <c r="H25" s="127">
        <f t="shared" si="2"/>
        <v>0</v>
      </c>
      <c r="I25" s="135">
        <f t="shared" si="2"/>
        <v>566.37</v>
      </c>
      <c r="J25" s="152">
        <f>SUM(J20:J23)</f>
        <v>15305</v>
      </c>
      <c r="K25" s="159">
        <f>SUM(K20:K24)</f>
        <v>13010.539999999999</v>
      </c>
      <c r="L25" s="179">
        <f>SUM(L20:L24)</f>
        <v>4300</v>
      </c>
      <c r="M25" s="211">
        <f>SUM(M20:M24)</f>
        <v>14500</v>
      </c>
    </row>
    <row r="26" spans="1:13" s="2" customFormat="1" ht="15.6" x14ac:dyDescent="0.3">
      <c r="B26" s="53"/>
      <c r="C26" s="29"/>
      <c r="D26" s="102"/>
      <c r="E26" s="18"/>
      <c r="F26" s="13"/>
      <c r="G26" s="113"/>
      <c r="H26" s="75"/>
      <c r="I26" s="130"/>
      <c r="J26" s="142"/>
      <c r="K26" s="155"/>
      <c r="L26" s="178"/>
      <c r="M26" s="210"/>
    </row>
    <row r="27" spans="1:13" s="2" customFormat="1" ht="15.6" x14ac:dyDescent="0.3">
      <c r="B27" s="53"/>
      <c r="C27" s="29"/>
      <c r="D27" s="102"/>
      <c r="E27" s="18"/>
      <c r="F27" s="13"/>
      <c r="G27" s="113"/>
      <c r="H27" s="75"/>
      <c r="I27" s="130"/>
      <c r="J27" s="142"/>
      <c r="K27" s="155"/>
      <c r="L27" s="178"/>
      <c r="M27" s="210"/>
    </row>
    <row r="28" spans="1:13" s="2" customFormat="1" ht="30" x14ac:dyDescent="0.25">
      <c r="A28" s="5" t="s">
        <v>6</v>
      </c>
      <c r="B28" s="59">
        <v>34888.35</v>
      </c>
      <c r="C28" s="30">
        <v>41337.33</v>
      </c>
      <c r="D28" s="99">
        <v>48520.37</v>
      </c>
      <c r="E28" s="43">
        <v>47405.63</v>
      </c>
      <c r="F28" s="40">
        <v>48669.05</v>
      </c>
      <c r="G28" s="71">
        <v>47531.26</v>
      </c>
      <c r="H28" s="83">
        <v>47699.98</v>
      </c>
      <c r="I28" s="131">
        <v>41535.949999999997</v>
      </c>
      <c r="J28" s="146">
        <v>39497.19</v>
      </c>
      <c r="K28" s="157">
        <v>39557.96</v>
      </c>
      <c r="L28" s="176">
        <v>41311.760000000002</v>
      </c>
      <c r="M28" s="208">
        <v>45091</v>
      </c>
    </row>
    <row r="29" spans="1:13" s="2" customFormat="1" ht="15" x14ac:dyDescent="0.25">
      <c r="A29" s="6" t="s">
        <v>8</v>
      </c>
      <c r="B29" s="59">
        <v>3308</v>
      </c>
      <c r="C29" s="31">
        <v>3570</v>
      </c>
      <c r="D29" s="99">
        <v>1289</v>
      </c>
      <c r="E29" s="43">
        <v>802</v>
      </c>
      <c r="F29" s="40">
        <v>1178.78</v>
      </c>
      <c r="G29" s="71">
        <v>2618</v>
      </c>
      <c r="H29" s="93">
        <v>2507</v>
      </c>
      <c r="I29" s="131">
        <v>2864</v>
      </c>
      <c r="J29" s="146">
        <v>2864</v>
      </c>
      <c r="K29" s="157">
        <v>2864</v>
      </c>
      <c r="L29" s="176">
        <v>0</v>
      </c>
      <c r="M29" s="208">
        <v>2864</v>
      </c>
    </row>
    <row r="30" spans="1:13" s="2" customFormat="1" ht="15.6" thickBot="1" x14ac:dyDescent="0.3">
      <c r="A30" s="6" t="s">
        <v>15</v>
      </c>
      <c r="B30" s="59">
        <v>351.09</v>
      </c>
      <c r="C30" s="31">
        <v>211.19</v>
      </c>
      <c r="D30" s="100">
        <v>5080</v>
      </c>
      <c r="E30" s="21">
        <v>3980</v>
      </c>
      <c r="F30" s="41">
        <v>3366.27</v>
      </c>
      <c r="G30" s="42">
        <v>3011.68</v>
      </c>
      <c r="H30" s="82">
        <v>386.24</v>
      </c>
      <c r="I30" s="132">
        <v>148.47</v>
      </c>
      <c r="J30" s="150">
        <v>1273</v>
      </c>
      <c r="K30" s="157">
        <v>253.4</v>
      </c>
      <c r="L30" s="176">
        <v>402.94</v>
      </c>
      <c r="M30" s="208">
        <v>3261</v>
      </c>
    </row>
    <row r="31" spans="1:13" s="2" customFormat="1" ht="16.2" thickBot="1" x14ac:dyDescent="0.35">
      <c r="A31" s="9" t="s">
        <v>9</v>
      </c>
      <c r="B31" s="56">
        <f t="shared" ref="B31:I31" si="3">SUM(B28:B30)</f>
        <v>38547.439999999995</v>
      </c>
      <c r="C31" s="16">
        <f t="shared" si="3"/>
        <v>45118.520000000004</v>
      </c>
      <c r="D31" s="103">
        <f t="shared" si="3"/>
        <v>54889.37</v>
      </c>
      <c r="E31" s="22">
        <f t="shared" si="3"/>
        <v>52187.63</v>
      </c>
      <c r="F31" s="35">
        <f t="shared" si="3"/>
        <v>53214.1</v>
      </c>
      <c r="G31" s="117">
        <f t="shared" si="3"/>
        <v>53160.94</v>
      </c>
      <c r="H31" s="139">
        <f t="shared" si="3"/>
        <v>50593.22</v>
      </c>
      <c r="I31" s="138">
        <f t="shared" si="3"/>
        <v>44548.42</v>
      </c>
      <c r="J31" s="151">
        <f>SUM(J28:J30)</f>
        <v>43634.19</v>
      </c>
      <c r="K31" s="158">
        <f>SUM(K28:K30)</f>
        <v>42675.360000000001</v>
      </c>
      <c r="L31" s="177">
        <f>SUM(L28:L30)</f>
        <v>41714.700000000004</v>
      </c>
      <c r="M31" s="209">
        <f>SUM(M28:M30)</f>
        <v>51216</v>
      </c>
    </row>
    <row r="32" spans="1:13" s="2" customFormat="1" ht="15.6" x14ac:dyDescent="0.3">
      <c r="B32" s="53"/>
      <c r="C32" s="29"/>
      <c r="D32" s="102"/>
      <c r="E32" s="18"/>
      <c r="F32" s="13"/>
      <c r="G32" s="113"/>
      <c r="H32" s="75"/>
      <c r="I32" s="130"/>
      <c r="J32" s="142"/>
      <c r="K32" s="155"/>
      <c r="L32" s="178"/>
      <c r="M32" s="210"/>
    </row>
    <row r="33" spans="1:13" s="2" customFormat="1" ht="15.6" x14ac:dyDescent="0.3">
      <c r="B33" s="53"/>
      <c r="C33" s="29"/>
      <c r="D33" s="102"/>
      <c r="E33" s="18"/>
      <c r="F33" s="13"/>
      <c r="G33" s="113"/>
      <c r="H33" s="75"/>
      <c r="I33" s="130"/>
      <c r="J33" s="142"/>
      <c r="K33" s="155"/>
      <c r="L33" s="178"/>
      <c r="M33" s="210"/>
    </row>
    <row r="34" spans="1:13" s="2" customFormat="1" ht="15" x14ac:dyDescent="0.25">
      <c r="A34" s="10" t="s">
        <v>10</v>
      </c>
      <c r="B34" s="59">
        <v>11345.79</v>
      </c>
      <c r="C34" s="30">
        <v>13152.86</v>
      </c>
      <c r="D34" s="99">
        <v>15052.2</v>
      </c>
      <c r="E34" s="43">
        <v>14488.22</v>
      </c>
      <c r="F34" s="40">
        <v>15488.91</v>
      </c>
      <c r="G34" s="71">
        <v>14851.78</v>
      </c>
      <c r="H34" s="83">
        <v>14544.65</v>
      </c>
      <c r="I34" s="131">
        <v>12646.07</v>
      </c>
      <c r="J34" s="146">
        <v>11772.69</v>
      </c>
      <c r="K34" s="157">
        <v>12367.32</v>
      </c>
      <c r="L34" s="176">
        <v>13147.44</v>
      </c>
      <c r="M34" s="208">
        <v>13426</v>
      </c>
    </row>
    <row r="35" spans="1:13" s="2" customFormat="1" ht="15" x14ac:dyDescent="0.25">
      <c r="A35" s="6" t="s">
        <v>11</v>
      </c>
      <c r="B35" s="59">
        <v>1180</v>
      </c>
      <c r="C35" s="30">
        <v>1275</v>
      </c>
      <c r="D35" s="104">
        <v>460</v>
      </c>
      <c r="E35" s="43">
        <v>287</v>
      </c>
      <c r="F35" s="40">
        <v>402.58</v>
      </c>
      <c r="G35" s="71">
        <v>935</v>
      </c>
      <c r="H35" s="93">
        <v>895</v>
      </c>
      <c r="I35" s="131">
        <v>1023</v>
      </c>
      <c r="J35" s="146">
        <v>1023</v>
      </c>
      <c r="K35" s="157">
        <v>1023</v>
      </c>
      <c r="L35" s="176">
        <v>0</v>
      </c>
      <c r="M35" s="208">
        <v>1023</v>
      </c>
    </row>
    <row r="36" spans="1:13" s="2" customFormat="1" ht="15.6" thickBot="1" x14ac:dyDescent="0.3">
      <c r="A36" s="6" t="s">
        <v>16</v>
      </c>
      <c r="B36" s="59">
        <v>119.09</v>
      </c>
      <c r="C36" s="29">
        <v>93.43</v>
      </c>
      <c r="D36" s="100">
        <v>1815</v>
      </c>
      <c r="E36" s="21">
        <v>1242</v>
      </c>
      <c r="F36" s="41">
        <v>1280.5999999999999</v>
      </c>
      <c r="G36" s="42">
        <v>1150</v>
      </c>
      <c r="H36" s="82">
        <v>137.88</v>
      </c>
      <c r="I36" s="132">
        <v>53.04</v>
      </c>
      <c r="J36" s="150">
        <v>455</v>
      </c>
      <c r="K36" s="157">
        <v>90.2</v>
      </c>
      <c r="L36" s="176">
        <v>143.91</v>
      </c>
      <c r="M36" s="208">
        <v>1165</v>
      </c>
    </row>
    <row r="37" spans="1:13" s="2" customFormat="1" ht="16.2" thickBot="1" x14ac:dyDescent="0.35">
      <c r="A37" s="7" t="s">
        <v>9</v>
      </c>
      <c r="B37" s="56">
        <f t="shared" ref="B37:I37" si="4">SUM(B34:B36)</f>
        <v>12644.880000000001</v>
      </c>
      <c r="C37" s="16">
        <f t="shared" si="4"/>
        <v>14521.29</v>
      </c>
      <c r="D37" s="103">
        <f t="shared" si="4"/>
        <v>17327.2</v>
      </c>
      <c r="E37" s="22">
        <f t="shared" si="4"/>
        <v>16017.22</v>
      </c>
      <c r="F37" s="35">
        <f t="shared" si="4"/>
        <v>17172.09</v>
      </c>
      <c r="G37" s="117">
        <f t="shared" si="4"/>
        <v>16936.78</v>
      </c>
      <c r="H37" s="139">
        <f t="shared" si="4"/>
        <v>15577.529999999999</v>
      </c>
      <c r="I37" s="138">
        <f t="shared" si="4"/>
        <v>13722.11</v>
      </c>
      <c r="J37" s="151">
        <f>SUM(J34:J36)</f>
        <v>13250.69</v>
      </c>
      <c r="K37" s="158">
        <f>SUM(K34:K36)</f>
        <v>13480.52</v>
      </c>
      <c r="L37" s="177">
        <f>SUM(L34:L36)</f>
        <v>13291.35</v>
      </c>
      <c r="M37" s="209">
        <f>SUM(M34:M36)</f>
        <v>15614</v>
      </c>
    </row>
    <row r="38" spans="1:13" ht="15" x14ac:dyDescent="0.25">
      <c r="B38" s="53"/>
      <c r="D38" s="105"/>
      <c r="H38" s="76"/>
      <c r="L38" s="180"/>
      <c r="M38" s="212"/>
    </row>
    <row r="39" spans="1:13" s="2" customFormat="1" ht="15" x14ac:dyDescent="0.25">
      <c r="A39" s="6" t="s">
        <v>40</v>
      </c>
      <c r="B39" s="53"/>
      <c r="C39" s="30">
        <v>1373.12</v>
      </c>
      <c r="D39" s="99">
        <v>2498</v>
      </c>
      <c r="E39" s="20"/>
      <c r="F39" s="33">
        <v>2854</v>
      </c>
      <c r="G39" s="71">
        <v>634.48</v>
      </c>
      <c r="H39" s="83">
        <v>1479.6</v>
      </c>
      <c r="I39" s="131">
        <v>1980</v>
      </c>
      <c r="J39" s="146">
        <v>2875.6</v>
      </c>
      <c r="K39" s="157">
        <v>2885.2</v>
      </c>
      <c r="L39" s="176">
        <v>9.6</v>
      </c>
      <c r="M39" s="208">
        <v>1000</v>
      </c>
    </row>
    <row r="40" spans="1:13" s="2" customFormat="1" ht="16.2" thickBot="1" x14ac:dyDescent="0.35">
      <c r="A40" s="6" t="s">
        <v>41</v>
      </c>
      <c r="B40" s="53"/>
      <c r="C40" s="31">
        <v>207.78</v>
      </c>
      <c r="D40" s="100">
        <v>86.85</v>
      </c>
      <c r="E40" s="21"/>
      <c r="F40" s="34">
        <v>3493.15</v>
      </c>
      <c r="G40" s="42">
        <v>543.79999999999995</v>
      </c>
      <c r="H40" s="74">
        <v>0</v>
      </c>
      <c r="I40" s="131">
        <v>0</v>
      </c>
      <c r="J40" s="146"/>
      <c r="K40" s="157">
        <v>0</v>
      </c>
      <c r="L40" s="176">
        <v>0</v>
      </c>
      <c r="M40" s="208">
        <v>0</v>
      </c>
    </row>
    <row r="41" spans="1:13" s="2" customFormat="1" ht="16.2" thickBot="1" x14ac:dyDescent="0.35">
      <c r="A41" s="7" t="s">
        <v>9</v>
      </c>
      <c r="B41" s="16">
        <f t="shared" ref="B41:I41" si="5">SUM(B39:B40)</f>
        <v>0</v>
      </c>
      <c r="C41" s="16">
        <f t="shared" si="5"/>
        <v>1580.8999999999999</v>
      </c>
      <c r="D41" s="103">
        <f t="shared" si="5"/>
        <v>2584.85</v>
      </c>
      <c r="E41" s="8">
        <f t="shared" si="5"/>
        <v>0</v>
      </c>
      <c r="F41" s="35">
        <f t="shared" si="5"/>
        <v>6347.15</v>
      </c>
      <c r="G41" s="117">
        <f t="shared" si="5"/>
        <v>1178.28</v>
      </c>
      <c r="H41" s="74">
        <f t="shared" si="5"/>
        <v>1479.6</v>
      </c>
      <c r="I41" s="140">
        <f t="shared" si="5"/>
        <v>1980</v>
      </c>
      <c r="J41" s="153">
        <v>2875.6</v>
      </c>
      <c r="K41" s="161">
        <f>SUM(K39:K40)</f>
        <v>2885.2</v>
      </c>
      <c r="L41" s="181">
        <f>SUM(L39:L40)</f>
        <v>9.6</v>
      </c>
      <c r="M41" s="213">
        <f>SUM(M39:M40)</f>
        <v>1000</v>
      </c>
    </row>
    <row r="42" spans="1:13" s="2" customFormat="1" ht="18" thickBot="1" x14ac:dyDescent="0.35">
      <c r="A42" s="37" t="s">
        <v>36</v>
      </c>
      <c r="B42" s="62">
        <f>(B17+B25+B31+B37)</f>
        <v>223979.97000000003</v>
      </c>
      <c r="C42" s="61">
        <f t="shared" ref="C42:K42" si="6">(C17+C25+C31+C37+C41)</f>
        <v>256180</v>
      </c>
      <c r="D42" s="103">
        <f t="shared" si="6"/>
        <v>294950.2</v>
      </c>
      <c r="E42" s="22">
        <f t="shared" si="6"/>
        <v>278350.86999999994</v>
      </c>
      <c r="F42" s="35">
        <f t="shared" si="6"/>
        <v>297634.02</v>
      </c>
      <c r="G42" s="117">
        <f t="shared" si="6"/>
        <v>272022.99</v>
      </c>
      <c r="H42" s="128">
        <f t="shared" si="6"/>
        <v>280117.03000000003</v>
      </c>
      <c r="I42" s="136">
        <f t="shared" si="6"/>
        <v>263542.86</v>
      </c>
      <c r="J42" s="144">
        <f t="shared" si="6"/>
        <v>256436.06</v>
      </c>
      <c r="K42" s="162">
        <f t="shared" si="6"/>
        <v>244971.68000000002</v>
      </c>
      <c r="L42" s="182">
        <f t="shared" ref="L42:M42" si="7">(L17+L25+L31+L37+L41)</f>
        <v>236369.42000000004</v>
      </c>
      <c r="M42" s="214">
        <f t="shared" si="7"/>
        <v>263525</v>
      </c>
    </row>
    <row r="43" spans="1:13" s="2" customFormat="1" ht="16.2" thickBot="1" x14ac:dyDescent="0.35">
      <c r="A43" s="37" t="s">
        <v>50</v>
      </c>
      <c r="B43" s="62"/>
      <c r="C43" s="61"/>
      <c r="D43" s="106"/>
      <c r="E43" s="46"/>
      <c r="F43" s="125"/>
      <c r="G43" s="126"/>
      <c r="H43" s="141">
        <v>1479.6</v>
      </c>
      <c r="I43" s="134">
        <v>1980</v>
      </c>
      <c r="J43" s="154">
        <v>2875.6</v>
      </c>
      <c r="K43" s="157">
        <v>2885.2</v>
      </c>
      <c r="L43" s="176">
        <v>9.6</v>
      </c>
      <c r="M43" s="208">
        <v>1000</v>
      </c>
    </row>
    <row r="44" spans="1:13" s="2" customFormat="1" ht="16.2" thickBot="1" x14ac:dyDescent="0.35">
      <c r="A44" s="37" t="s">
        <v>30</v>
      </c>
      <c r="B44" s="59">
        <v>12721.97</v>
      </c>
      <c r="C44" s="16">
        <v>12721.97</v>
      </c>
      <c r="D44" s="106">
        <v>32890.01</v>
      </c>
      <c r="E44" s="46">
        <v>18805.02</v>
      </c>
      <c r="F44" s="66">
        <v>30219.72</v>
      </c>
      <c r="G44" s="119">
        <v>31383.17</v>
      </c>
      <c r="H44" s="83">
        <v>30219.72</v>
      </c>
      <c r="I44" s="131">
        <v>30219.72</v>
      </c>
      <c r="J44" s="146">
        <v>30219.72</v>
      </c>
      <c r="K44" s="157">
        <v>30219.72</v>
      </c>
      <c r="L44" s="176">
        <v>30219.72</v>
      </c>
      <c r="M44" s="208">
        <v>30219.72</v>
      </c>
    </row>
    <row r="45" spans="1:13" s="2" customFormat="1" ht="16.2" thickBot="1" x14ac:dyDescent="0.35">
      <c r="A45" s="81" t="s">
        <v>46</v>
      </c>
      <c r="B45" s="59">
        <v>2101.11</v>
      </c>
      <c r="C45" s="77">
        <v>2226.2399999999998</v>
      </c>
      <c r="D45" s="124">
        <v>1825.43</v>
      </c>
      <c r="E45" s="64">
        <v>2064.52</v>
      </c>
      <c r="F45" s="67">
        <v>2064.52</v>
      </c>
      <c r="G45" s="120"/>
      <c r="H45" s="83">
        <v>0</v>
      </c>
      <c r="I45" s="131">
        <v>0</v>
      </c>
      <c r="J45" s="146">
        <v>0</v>
      </c>
      <c r="K45" s="157">
        <v>0</v>
      </c>
      <c r="L45" s="176">
        <v>0</v>
      </c>
      <c r="M45" s="208">
        <v>0</v>
      </c>
    </row>
    <row r="46" spans="1:13" s="2" customFormat="1" ht="16.2" thickBot="1" x14ac:dyDescent="0.35">
      <c r="A46" s="37" t="s">
        <v>47</v>
      </c>
      <c r="B46" s="59">
        <v>4974.4799999999996</v>
      </c>
      <c r="C46" s="77">
        <v>3828</v>
      </c>
      <c r="D46" s="107">
        <v>0</v>
      </c>
      <c r="E46" s="64">
        <v>0</v>
      </c>
      <c r="F46" s="67">
        <v>1845.72</v>
      </c>
      <c r="G46" s="120">
        <v>0</v>
      </c>
      <c r="H46" s="83">
        <v>0</v>
      </c>
      <c r="I46" s="131">
        <v>0</v>
      </c>
      <c r="J46" s="146">
        <v>0</v>
      </c>
      <c r="K46" s="157">
        <v>0</v>
      </c>
      <c r="L46" s="176">
        <v>0</v>
      </c>
      <c r="M46" s="208">
        <v>0</v>
      </c>
    </row>
    <row r="47" spans="1:13" s="2" customFormat="1" ht="16.2" thickBot="1" x14ac:dyDescent="0.35">
      <c r="A47" s="37" t="s">
        <v>49</v>
      </c>
      <c r="B47" s="59">
        <v>0</v>
      </c>
      <c r="C47" s="77">
        <v>0</v>
      </c>
      <c r="D47" s="107">
        <v>0</v>
      </c>
      <c r="E47" s="64">
        <v>0</v>
      </c>
      <c r="F47" s="68">
        <v>0</v>
      </c>
      <c r="G47" s="121">
        <v>0</v>
      </c>
      <c r="H47" s="83">
        <v>1833.65</v>
      </c>
      <c r="I47" s="131">
        <v>1984.5</v>
      </c>
      <c r="J47" s="146">
        <v>1984.5</v>
      </c>
      <c r="K47" s="157">
        <v>1984.5</v>
      </c>
      <c r="L47" s="176">
        <v>1984.5</v>
      </c>
      <c r="M47" s="208"/>
    </row>
    <row r="48" spans="1:13" s="2" customFormat="1" ht="16.2" thickBot="1" x14ac:dyDescent="0.35">
      <c r="A48" s="37" t="s">
        <v>34</v>
      </c>
      <c r="B48" s="59">
        <f>(B14+B30+B36)</f>
        <v>1945.37</v>
      </c>
      <c r="C48" s="77">
        <v>1031.69</v>
      </c>
      <c r="D48" s="124">
        <v>1106.57</v>
      </c>
      <c r="E48" s="64">
        <v>116.11</v>
      </c>
      <c r="F48" s="40">
        <v>619.76</v>
      </c>
      <c r="G48" s="71">
        <v>0</v>
      </c>
      <c r="H48" s="83">
        <v>0</v>
      </c>
      <c r="I48" s="131">
        <v>825.32</v>
      </c>
      <c r="J48" s="146">
        <v>1786.05</v>
      </c>
      <c r="K48" s="157">
        <v>551.74</v>
      </c>
      <c r="L48" s="176">
        <v>2239.89</v>
      </c>
      <c r="M48" s="208">
        <v>2000</v>
      </c>
    </row>
    <row r="49" spans="1:13" s="2" customFormat="1" ht="16.2" thickBot="1" x14ac:dyDescent="0.35">
      <c r="A49" s="37" t="s">
        <v>24</v>
      </c>
      <c r="B49" s="53">
        <v>0</v>
      </c>
      <c r="C49" s="16"/>
      <c r="D49" s="101">
        <f>(3344.82+2391.29)</f>
        <v>5736.1100000000006</v>
      </c>
      <c r="E49" s="38">
        <v>4680.83</v>
      </c>
      <c r="F49" s="68">
        <f>(4680.83+3985.86+1615.41)</f>
        <v>10282.1</v>
      </c>
      <c r="G49" s="121">
        <v>224.88</v>
      </c>
      <c r="H49" s="82">
        <v>3132.42</v>
      </c>
      <c r="I49" s="131">
        <v>3132.42</v>
      </c>
      <c r="J49" s="146">
        <v>3132.42</v>
      </c>
      <c r="K49" s="157">
        <v>3132.42</v>
      </c>
      <c r="L49" s="176">
        <v>3132.42</v>
      </c>
      <c r="M49" s="208">
        <v>3132.42</v>
      </c>
    </row>
    <row r="50" spans="1:13" s="2" customFormat="1" ht="16.2" thickBot="1" x14ac:dyDescent="0.35">
      <c r="A50" s="37" t="s">
        <v>66</v>
      </c>
      <c r="B50" s="53"/>
      <c r="C50" s="52"/>
      <c r="D50" s="108"/>
      <c r="E50" s="38"/>
      <c r="F50" s="68"/>
      <c r="G50" s="121"/>
      <c r="H50" s="82"/>
      <c r="I50" s="132"/>
      <c r="J50" s="150">
        <v>5318.15</v>
      </c>
      <c r="K50" s="157">
        <v>8134.57</v>
      </c>
      <c r="L50" s="176">
        <v>11037.48</v>
      </c>
      <c r="M50" s="208">
        <v>21700</v>
      </c>
    </row>
    <row r="51" spans="1:13" s="2" customFormat="1" ht="16.2" thickBot="1" x14ac:dyDescent="0.35">
      <c r="A51" s="81" t="s">
        <v>56</v>
      </c>
      <c r="B51" s="53"/>
      <c r="C51" s="52"/>
      <c r="D51" s="108"/>
      <c r="E51" s="94"/>
      <c r="F51" s="67"/>
      <c r="G51" s="120"/>
      <c r="H51" s="82">
        <v>7357.81</v>
      </c>
      <c r="I51" s="132">
        <v>20683</v>
      </c>
      <c r="J51" s="150">
        <v>15683</v>
      </c>
      <c r="K51" s="157"/>
      <c r="L51" s="176">
        <v>0</v>
      </c>
      <c r="M51" s="208">
        <v>0</v>
      </c>
    </row>
    <row r="52" spans="1:13" s="2" customFormat="1" ht="16.2" thickBot="1" x14ac:dyDescent="0.35">
      <c r="A52" s="81" t="s">
        <v>59</v>
      </c>
      <c r="B52" s="164"/>
      <c r="C52" s="52"/>
      <c r="D52" s="108"/>
      <c r="E52" s="172"/>
      <c r="F52" s="148"/>
      <c r="G52" s="173"/>
      <c r="H52" s="174"/>
      <c r="I52" s="170"/>
      <c r="J52" s="171"/>
      <c r="K52" s="157">
        <v>1536.43</v>
      </c>
      <c r="L52" s="176">
        <v>0</v>
      </c>
      <c r="M52" s="208">
        <v>0</v>
      </c>
    </row>
    <row r="53" spans="1:13" s="2" customFormat="1" ht="16.2" thickBot="1" x14ac:dyDescent="0.35">
      <c r="A53" s="196" t="s">
        <v>63</v>
      </c>
      <c r="B53" s="185"/>
      <c r="C53" s="186"/>
      <c r="D53" s="187"/>
      <c r="E53" s="188"/>
      <c r="F53" s="189"/>
      <c r="G53" s="190"/>
      <c r="H53" s="191"/>
      <c r="I53" s="192"/>
      <c r="J53" s="193"/>
      <c r="K53" s="194"/>
      <c r="L53" s="195">
        <v>17257.599999999999</v>
      </c>
      <c r="M53" s="215"/>
    </row>
    <row r="54" spans="1:13" s="25" customFormat="1" ht="18" thickBot="1" x14ac:dyDescent="0.35">
      <c r="A54" s="25" t="s">
        <v>18</v>
      </c>
      <c r="B54" s="88">
        <f>(B42-B44-B45-B46-B48)</f>
        <v>202237.04000000004</v>
      </c>
      <c r="C54" s="26">
        <f>(C42-C44-C45-C46-C48)</f>
        <v>236372.1</v>
      </c>
      <c r="D54" s="109">
        <f>(D42-D44-D45-D46-D48-D49)</f>
        <v>253392.08000000002</v>
      </c>
      <c r="E54" s="89">
        <f>(E42-E44-E45-E46-E48-E49)</f>
        <v>252684.38999999998</v>
      </c>
      <c r="F54" s="90">
        <f>(F42-F44-F45-F46-F48-F49)</f>
        <v>252602.20000000004</v>
      </c>
      <c r="G54" s="122">
        <f>(G42-G44-G45-G46-G48-G49)</f>
        <v>240414.94</v>
      </c>
      <c r="H54" s="128">
        <f>(H42-H44-H45-H46-H48-H49-H51-H47-H43)</f>
        <v>236093.83000000002</v>
      </c>
      <c r="I54" s="136">
        <f>(I42-I44-I45-I46-I48-I49-I51-I47-I43)</f>
        <v>204717.89999999997</v>
      </c>
      <c r="J54" s="144">
        <f>(J42-J44-J45-J46-J48-J49-J51-J47-J50-J43)</f>
        <v>195436.62</v>
      </c>
      <c r="K54" s="162">
        <f>(K42-K44-K45-K46-K48-K49-K51-K47-K50-K43-K52)</f>
        <v>196527.1</v>
      </c>
      <c r="L54" s="182">
        <f>(L42-L44-L45-L46-L48-L49-L51-L47-L50-L43-L52+L53)</f>
        <v>205003.41</v>
      </c>
      <c r="M54" s="214">
        <f>(M42-M44-M45-M46-M48-M49-M51-M47-M50-M43-M52+M53)</f>
        <v>205472.86</v>
      </c>
    </row>
    <row r="55" spans="1:13" x14ac:dyDescent="0.25">
      <c r="D55" s="105"/>
      <c r="L55" s="180"/>
      <c r="M55" s="212"/>
    </row>
    <row r="56" spans="1:13" x14ac:dyDescent="0.25">
      <c r="B56" s="51"/>
      <c r="D56" s="105"/>
      <c r="L56" s="180"/>
      <c r="M56" s="212"/>
    </row>
    <row r="57" spans="1:13" x14ac:dyDescent="0.25">
      <c r="A57" s="45" t="s">
        <v>26</v>
      </c>
      <c r="B57" s="51">
        <f>(B11+B12+B13+B28+B29+B14+B30)</f>
        <v>179378.39</v>
      </c>
      <c r="D57" s="110">
        <f>(D11+D12+D14+D13+D30+D28+D29)</f>
        <v>241692.78</v>
      </c>
      <c r="E57" s="24">
        <f>(E11+E12+E28+E29)</f>
        <v>221672.46</v>
      </c>
      <c r="F57" s="36">
        <f>(F11+F12+F14+F13+F30+F28+F29)</f>
        <v>238961.25999999998</v>
      </c>
      <c r="G57" s="118">
        <f>(G11+G12+G14+G13+G30+G28+G29)</f>
        <v>242339.94</v>
      </c>
      <c r="H57" s="79">
        <f>(H11+H12+H14+H13+H30+H28+H29)</f>
        <v>233731.9</v>
      </c>
      <c r="I57" s="133">
        <f>(I11+I12+I14+I13+I30+I28+I29)</f>
        <v>205908.38</v>
      </c>
      <c r="J57" s="143">
        <f>(J11+J12+J14+J13+J30+J28+J29)</f>
        <v>197296.74</v>
      </c>
      <c r="K57" s="160">
        <f>(K11+K12+K14+K13+K30+K28+K29+K24)</f>
        <v>197746.81999999998</v>
      </c>
      <c r="L57" s="180">
        <f>(L11+L12+L14+L13+L30+L28+L29+L24)</f>
        <v>194268.47000000003</v>
      </c>
      <c r="M57" s="212">
        <f>(M11+M12+M14+M13+M30+M28+M29+M24)</f>
        <v>224891</v>
      </c>
    </row>
    <row r="58" spans="1:13" x14ac:dyDescent="0.25">
      <c r="A58" s="45"/>
      <c r="B58" s="51"/>
      <c r="D58" s="110"/>
      <c r="F58" s="36"/>
      <c r="H58" s="95"/>
      <c r="L58" s="180"/>
      <c r="M58" s="212"/>
    </row>
    <row r="59" spans="1:13" x14ac:dyDescent="0.25">
      <c r="A59" s="45" t="s">
        <v>27</v>
      </c>
      <c r="B59" s="51">
        <f>(B20+B21+B23)</f>
        <v>9156.7000000000007</v>
      </c>
      <c r="D59" s="110">
        <f t="shared" ref="D59:I59" si="8">(D20+D23)</f>
        <v>10402.83</v>
      </c>
      <c r="E59" s="24">
        <f t="shared" si="8"/>
        <v>4581.1900000000005</v>
      </c>
      <c r="F59" s="36">
        <f t="shared" si="8"/>
        <v>11608</v>
      </c>
      <c r="G59" s="118">
        <f t="shared" si="8"/>
        <v>5720.4</v>
      </c>
      <c r="H59" s="79">
        <f t="shared" si="8"/>
        <v>0</v>
      </c>
      <c r="I59" s="133">
        <f t="shared" si="8"/>
        <v>566.37</v>
      </c>
      <c r="J59" s="143">
        <f>(J20+J23+J22)</f>
        <v>15305</v>
      </c>
      <c r="K59" s="160">
        <f>(K20+K23+K22+K39)</f>
        <v>11744.34</v>
      </c>
      <c r="L59" s="180">
        <f>(L20+L23+L22+L39)</f>
        <v>4309.6000000000004</v>
      </c>
      <c r="M59" s="212">
        <f>(M20+M23+M22+M39)</f>
        <v>15500</v>
      </c>
    </row>
    <row r="60" spans="1:13" x14ac:dyDescent="0.25">
      <c r="A60" s="45"/>
      <c r="B60" s="51"/>
      <c r="D60" s="110"/>
      <c r="F60" s="36"/>
      <c r="H60" s="95"/>
      <c r="L60" s="180"/>
      <c r="M60" s="212"/>
    </row>
    <row r="61" spans="1:13" x14ac:dyDescent="0.25">
      <c r="A61" s="45" t="s">
        <v>28</v>
      </c>
      <c r="B61" s="55">
        <f>(B34+B35+B36)</f>
        <v>12644.880000000001</v>
      </c>
      <c r="D61" s="110">
        <f>(D34+D35+D36)</f>
        <v>17327.2</v>
      </c>
      <c r="E61" s="24">
        <f>(E34+E35)</f>
        <v>14775.22</v>
      </c>
      <c r="F61" s="36">
        <f t="shared" ref="F61:K61" si="9">(F34+F35+F36)</f>
        <v>17172.09</v>
      </c>
      <c r="G61" s="118">
        <f t="shared" si="9"/>
        <v>16936.78</v>
      </c>
      <c r="H61" s="79">
        <f t="shared" si="9"/>
        <v>15577.529999999999</v>
      </c>
      <c r="I61" s="133">
        <f t="shared" si="9"/>
        <v>13722.11</v>
      </c>
      <c r="J61" s="143">
        <f t="shared" si="9"/>
        <v>13250.69</v>
      </c>
      <c r="K61" s="160">
        <f t="shared" si="9"/>
        <v>13480.52</v>
      </c>
      <c r="L61" s="180">
        <f t="shared" ref="L61:M61" si="10">(L34+L35+L36)</f>
        <v>13291.35</v>
      </c>
      <c r="M61" s="212">
        <f t="shared" si="10"/>
        <v>15614</v>
      </c>
    </row>
    <row r="62" spans="1:13" x14ac:dyDescent="0.25">
      <c r="D62" s="110"/>
      <c r="H62" s="95"/>
      <c r="L62" s="180"/>
      <c r="M62" s="212"/>
    </row>
    <row r="63" spans="1:13" x14ac:dyDescent="0.25">
      <c r="B63" s="54"/>
      <c r="D63" s="110"/>
      <c r="H63" s="95"/>
      <c r="L63" s="180"/>
      <c r="M63" s="212"/>
    </row>
    <row r="64" spans="1:13" x14ac:dyDescent="0.25">
      <c r="A64" s="57" t="s">
        <v>29</v>
      </c>
      <c r="B64" s="58">
        <f>SUM(B57:B61)</f>
        <v>201179.97000000003</v>
      </c>
      <c r="D64" s="111">
        <f t="shared" ref="D64:J64" si="11">SUM(D57:D61)</f>
        <v>269422.81</v>
      </c>
      <c r="E64" s="70">
        <f t="shared" si="11"/>
        <v>241028.87</v>
      </c>
      <c r="F64" s="69">
        <f t="shared" si="11"/>
        <v>267741.34999999998</v>
      </c>
      <c r="G64" s="123">
        <f t="shared" si="11"/>
        <v>264997.12</v>
      </c>
      <c r="H64" s="80">
        <f t="shared" si="11"/>
        <v>249309.43</v>
      </c>
      <c r="I64" s="137">
        <f t="shared" si="11"/>
        <v>220196.86</v>
      </c>
      <c r="J64" s="145">
        <f t="shared" si="11"/>
        <v>225852.43</v>
      </c>
      <c r="K64" s="163">
        <f>SUM(K57:K61)</f>
        <v>222971.67999999996</v>
      </c>
      <c r="L64" s="183">
        <f>SUM(L57:L61)</f>
        <v>211869.42000000004</v>
      </c>
      <c r="M64" s="216">
        <f>SUM(M57:M61)</f>
        <v>256005</v>
      </c>
    </row>
    <row r="65" spans="1:13" x14ac:dyDescent="0.25">
      <c r="D65" s="112"/>
      <c r="H65" s="95"/>
      <c r="L65" s="180"/>
      <c r="M65" s="212"/>
    </row>
    <row r="66" spans="1:13" x14ac:dyDescent="0.25">
      <c r="A66" s="45" t="s">
        <v>33</v>
      </c>
      <c r="B66" s="55">
        <v>22800</v>
      </c>
      <c r="D66" s="112">
        <f>D15</f>
        <v>22942.54</v>
      </c>
      <c r="E66" s="24">
        <f>E15</f>
        <v>17500</v>
      </c>
      <c r="F66" s="36">
        <f>F15</f>
        <v>23545.52</v>
      </c>
      <c r="G66" s="118">
        <f>G15</f>
        <v>5847.59</v>
      </c>
      <c r="H66" s="79">
        <f t="shared" ref="H66:M66" si="12">H15+H16</f>
        <v>29328</v>
      </c>
      <c r="I66" s="133">
        <f t="shared" si="12"/>
        <v>41366</v>
      </c>
      <c r="J66" s="143">
        <f t="shared" si="12"/>
        <v>27708.03</v>
      </c>
      <c r="K66" s="160">
        <f t="shared" si="12"/>
        <v>22000</v>
      </c>
      <c r="L66" s="180">
        <f t="shared" si="12"/>
        <v>24500</v>
      </c>
      <c r="M66" s="212">
        <f t="shared" si="12"/>
        <v>7520</v>
      </c>
    </row>
    <row r="67" spans="1:13" x14ac:dyDescent="0.25">
      <c r="B67" s="55"/>
      <c r="D67" s="105"/>
      <c r="L67" s="184"/>
    </row>
    <row r="68" spans="1:13" x14ac:dyDescent="0.25">
      <c r="B68" s="55"/>
    </row>
    <row r="69" spans="1:13" x14ac:dyDescent="0.25">
      <c r="A69" s="197" t="s">
        <v>64</v>
      </c>
      <c r="B69" s="198"/>
      <c r="C69" s="199"/>
      <c r="D69" s="200"/>
      <c r="E69" s="201"/>
      <c r="F69" s="199"/>
      <c r="G69" s="202"/>
      <c r="H69" s="197"/>
      <c r="I69" s="203"/>
      <c r="J69" s="204"/>
      <c r="K69" s="205">
        <f>SUM(K43:K52)</f>
        <v>48444.579999999994</v>
      </c>
      <c r="L69" s="206">
        <f>SUM(L43:L52)</f>
        <v>48623.61</v>
      </c>
      <c r="M69" s="218">
        <f>SUM(M43:M52)</f>
        <v>58052.14</v>
      </c>
    </row>
    <row r="70" spans="1:13" x14ac:dyDescent="0.25">
      <c r="B70" s="55"/>
    </row>
    <row r="71" spans="1:13" x14ac:dyDescent="0.25">
      <c r="B71" s="55"/>
    </row>
    <row r="72" spans="1:13" ht="17.399999999999999" x14ac:dyDescent="0.3">
      <c r="A72" s="220" t="s">
        <v>67</v>
      </c>
      <c r="B72" s="221">
        <v>227754.52</v>
      </c>
    </row>
  </sheetData>
  <mergeCells count="3">
    <mergeCell ref="A5:E5"/>
    <mergeCell ref="A7:E7"/>
    <mergeCell ref="A3:E3"/>
  </mergeCells>
  <phoneticPr fontId="7" type="noConversion"/>
  <pageMargins left="0.39370078740157483" right="0.39370078740157483" top="0.98425196850393704" bottom="0.98425196850393704" header="0.51181102362204722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C71"/>
  <sheetViews>
    <sheetView tabSelected="1" zoomScale="80" zoomScaleNormal="80" workbookViewId="0">
      <selection activeCell="A13" sqref="A13"/>
    </sheetView>
  </sheetViews>
  <sheetFormatPr defaultRowHeight="13.2" x14ac:dyDescent="0.25"/>
  <cols>
    <col min="1" max="1" width="53.88671875" customWidth="1"/>
    <col min="2" max="2" width="17.5546875" style="231" customWidth="1"/>
  </cols>
  <sheetData>
    <row r="1" spans="1:2" s="2" customFormat="1" ht="15" x14ac:dyDescent="0.25">
      <c r="A1" s="1" t="s">
        <v>23</v>
      </c>
      <c r="B1" s="224"/>
    </row>
    <row r="2" spans="1:2" s="2" customFormat="1" ht="16.2" thickBot="1" x14ac:dyDescent="0.35">
      <c r="B2" s="225" t="s">
        <v>78</v>
      </c>
    </row>
    <row r="3" spans="1:2" s="2" customFormat="1" ht="15.6" x14ac:dyDescent="0.3">
      <c r="A3" s="4" t="s">
        <v>2</v>
      </c>
      <c r="B3" s="226" t="s">
        <v>85</v>
      </c>
    </row>
    <row r="4" spans="1:2" s="2" customFormat="1" ht="30" x14ac:dyDescent="0.25">
      <c r="A4" s="5" t="s">
        <v>3</v>
      </c>
      <c r="B4" s="227">
        <v>142120.43</v>
      </c>
    </row>
    <row r="5" spans="1:2" s="2" customFormat="1" ht="15" x14ac:dyDescent="0.25">
      <c r="A5" s="6" t="s">
        <v>7</v>
      </c>
      <c r="B5" s="227">
        <v>17325</v>
      </c>
    </row>
    <row r="6" spans="1:2" s="2" customFormat="1" ht="15" x14ac:dyDescent="0.25">
      <c r="A6" s="6" t="s">
        <v>13</v>
      </c>
      <c r="B6" s="227">
        <v>15954.68</v>
      </c>
    </row>
    <row r="7" spans="1:2" s="2" customFormat="1" ht="15" x14ac:dyDescent="0.25">
      <c r="A7" s="6" t="s">
        <v>22</v>
      </c>
      <c r="B7" s="227">
        <v>0</v>
      </c>
    </row>
    <row r="8" spans="1:2" s="2" customFormat="1" ht="15" x14ac:dyDescent="0.25">
      <c r="A8" s="6" t="s">
        <v>74</v>
      </c>
      <c r="B8" s="227">
        <v>1197.3499999999999</v>
      </c>
    </row>
    <row r="9" spans="1:2" s="2" customFormat="1" ht="15" x14ac:dyDescent="0.25">
      <c r="A9" s="6" t="s">
        <v>14</v>
      </c>
      <c r="B9" s="227">
        <v>0</v>
      </c>
    </row>
    <row r="10" spans="1:2" s="2" customFormat="1" ht="15" x14ac:dyDescent="0.25">
      <c r="A10" s="9" t="s">
        <v>45</v>
      </c>
      <c r="B10" s="227">
        <v>0</v>
      </c>
    </row>
    <row r="11" spans="1:2" s="2" customFormat="1" ht="15" x14ac:dyDescent="0.25">
      <c r="A11" s="9" t="s">
        <v>68</v>
      </c>
      <c r="B11" s="227">
        <v>0</v>
      </c>
    </row>
    <row r="12" spans="1:2" s="2" customFormat="1" ht="15" x14ac:dyDescent="0.25">
      <c r="A12" s="9" t="s">
        <v>79</v>
      </c>
      <c r="B12" s="227">
        <v>0</v>
      </c>
    </row>
    <row r="13" spans="1:2" s="2" customFormat="1" ht="15.6" x14ac:dyDescent="0.3">
      <c r="A13" s="7">
        <v>3</v>
      </c>
      <c r="B13" s="228">
        <f t="shared" ref="B13" si="0">SUM(B4:B12)</f>
        <v>176597.46</v>
      </c>
    </row>
    <row r="14" spans="1:2" s="2" customFormat="1" ht="15" x14ac:dyDescent="0.25">
      <c r="B14" s="224"/>
    </row>
    <row r="15" spans="1:2" s="2" customFormat="1" ht="15" x14ac:dyDescent="0.25">
      <c r="B15" s="224"/>
    </row>
    <row r="16" spans="1:2" s="2" customFormat="1" ht="15" x14ac:dyDescent="0.25">
      <c r="A16" s="6" t="s">
        <v>81</v>
      </c>
      <c r="B16" s="227">
        <v>4500</v>
      </c>
    </row>
    <row r="17" spans="1:2" s="2" customFormat="1" ht="15" x14ac:dyDescent="0.25">
      <c r="A17" s="6" t="s">
        <v>21</v>
      </c>
      <c r="B17" s="227">
        <v>0</v>
      </c>
    </row>
    <row r="18" spans="1:2" s="2" customFormat="1" ht="15" x14ac:dyDescent="0.25">
      <c r="A18" s="6" t="s">
        <v>20</v>
      </c>
      <c r="B18" s="227"/>
    </row>
    <row r="19" spans="1:2" s="2" customFormat="1" ht="15" x14ac:dyDescent="0.25">
      <c r="A19" s="9" t="s">
        <v>53</v>
      </c>
      <c r="B19" s="227">
        <v>0</v>
      </c>
    </row>
    <row r="20" spans="1:2" s="2" customFormat="1" ht="15" x14ac:dyDescent="0.25">
      <c r="A20" s="9" t="s">
        <v>82</v>
      </c>
      <c r="B20" s="227">
        <v>0</v>
      </c>
    </row>
    <row r="21" spans="1:2" s="2" customFormat="1" ht="16.2" thickBot="1" x14ac:dyDescent="0.35">
      <c r="A21" s="7" t="s">
        <v>9</v>
      </c>
      <c r="B21" s="229">
        <f>SUM(B16:B20)</f>
        <v>4500</v>
      </c>
    </row>
    <row r="22" spans="1:2" s="2" customFormat="1" ht="15" x14ac:dyDescent="0.25">
      <c r="B22" s="224"/>
    </row>
    <row r="23" spans="1:2" s="2" customFormat="1" ht="15" x14ac:dyDescent="0.25">
      <c r="B23" s="224"/>
    </row>
    <row r="24" spans="1:2" s="2" customFormat="1" ht="30" x14ac:dyDescent="0.25">
      <c r="A24" s="5" t="s">
        <v>6</v>
      </c>
      <c r="B24" s="227">
        <v>41311.199999999997</v>
      </c>
    </row>
    <row r="25" spans="1:2" s="2" customFormat="1" ht="15" x14ac:dyDescent="0.25">
      <c r="A25" s="6" t="s">
        <v>8</v>
      </c>
      <c r="B25" s="227">
        <v>4012.7</v>
      </c>
    </row>
    <row r="26" spans="1:2" s="2" customFormat="1" ht="15" x14ac:dyDescent="0.25">
      <c r="A26" s="6" t="s">
        <v>75</v>
      </c>
      <c r="B26" s="227">
        <v>284.91000000000003</v>
      </c>
    </row>
    <row r="27" spans="1:2" s="2" customFormat="1" ht="15" x14ac:dyDescent="0.25">
      <c r="A27" s="6" t="s">
        <v>15</v>
      </c>
      <c r="B27" s="227">
        <v>3797.22</v>
      </c>
    </row>
    <row r="28" spans="1:2" s="2" customFormat="1" ht="15.6" x14ac:dyDescent="0.3">
      <c r="A28" s="9" t="s">
        <v>9</v>
      </c>
      <c r="B28" s="228">
        <f>SUM(B24:B27)</f>
        <v>49406.03</v>
      </c>
    </row>
    <row r="29" spans="1:2" s="2" customFormat="1" ht="15" x14ac:dyDescent="0.25">
      <c r="B29" s="224"/>
    </row>
    <row r="30" spans="1:2" s="2" customFormat="1" ht="15" x14ac:dyDescent="0.25">
      <c r="B30" s="230"/>
    </row>
    <row r="31" spans="1:2" s="2" customFormat="1" ht="15" x14ac:dyDescent="0.25">
      <c r="A31" s="10" t="s">
        <v>83</v>
      </c>
      <c r="B31" s="227">
        <v>11964.66</v>
      </c>
    </row>
    <row r="32" spans="1:2" s="2" customFormat="1" ht="15" x14ac:dyDescent="0.25">
      <c r="A32" s="6" t="s">
        <v>11</v>
      </c>
      <c r="B32" s="227">
        <v>1408.22</v>
      </c>
    </row>
    <row r="33" spans="1:2" s="2" customFormat="1" ht="15" x14ac:dyDescent="0.25">
      <c r="A33" s="6" t="s">
        <v>76</v>
      </c>
      <c r="B33" s="227">
        <v>101.77</v>
      </c>
    </row>
    <row r="34" spans="1:2" s="2" customFormat="1" ht="15" x14ac:dyDescent="0.25">
      <c r="A34" s="6" t="s">
        <v>16</v>
      </c>
      <c r="B34" s="227">
        <v>1356.44</v>
      </c>
    </row>
    <row r="35" spans="1:2" s="2" customFormat="1" ht="15.6" x14ac:dyDescent="0.3">
      <c r="A35" s="7" t="s">
        <v>9</v>
      </c>
      <c r="B35" s="228">
        <f>SUM(B31:B34)</f>
        <v>14831.09</v>
      </c>
    </row>
    <row r="37" spans="1:2" s="2" customFormat="1" ht="15" x14ac:dyDescent="0.25">
      <c r="A37" s="6" t="s">
        <v>42</v>
      </c>
      <c r="B37" s="227">
        <v>392.61</v>
      </c>
    </row>
    <row r="38" spans="1:2" s="2" customFormat="1" ht="15" x14ac:dyDescent="0.25">
      <c r="A38" s="6" t="s">
        <v>43</v>
      </c>
      <c r="B38" s="227">
        <v>0</v>
      </c>
    </row>
    <row r="39" spans="1:2" s="2" customFormat="1" ht="15" x14ac:dyDescent="0.25">
      <c r="A39" s="9" t="s">
        <v>84</v>
      </c>
      <c r="B39" s="227">
        <v>5977.4</v>
      </c>
    </row>
    <row r="40" spans="1:2" s="2" customFormat="1" ht="15.6" x14ac:dyDescent="0.3">
      <c r="A40" s="7" t="s">
        <v>9</v>
      </c>
      <c r="B40" s="228">
        <f t="shared" ref="B40" si="1">SUM(B37:B39)</f>
        <v>6370.0099999999993</v>
      </c>
    </row>
    <row r="41" spans="1:2" s="2" customFormat="1" ht="17.399999999999999" x14ac:dyDescent="0.3">
      <c r="A41" s="65" t="s">
        <v>37</v>
      </c>
      <c r="B41" s="232">
        <f t="shared" ref="B41" si="2">(B13+B21+B28+B35+B40+B53)</f>
        <v>251704.59</v>
      </c>
    </row>
    <row r="42" spans="1:2" s="2" customFormat="1" ht="15" x14ac:dyDescent="0.25">
      <c r="A42" s="37" t="s">
        <v>60</v>
      </c>
      <c r="B42" s="227">
        <v>392.61</v>
      </c>
    </row>
    <row r="43" spans="1:2" s="63" customFormat="1" ht="15" x14ac:dyDescent="0.25">
      <c r="A43" s="81" t="s">
        <v>30</v>
      </c>
      <c r="B43" s="227">
        <v>30219.72</v>
      </c>
    </row>
    <row r="44" spans="1:2" s="63" customFormat="1" ht="15" x14ac:dyDescent="0.25">
      <c r="A44" s="81" t="s">
        <v>46</v>
      </c>
      <c r="B44" s="227">
        <v>0</v>
      </c>
    </row>
    <row r="45" spans="1:2" s="63" customFormat="1" ht="15" x14ac:dyDescent="0.25">
      <c r="A45" s="37" t="s">
        <v>80</v>
      </c>
      <c r="B45" s="227">
        <v>0</v>
      </c>
    </row>
    <row r="46" spans="1:2" s="63" customFormat="1" ht="15" x14ac:dyDescent="0.25">
      <c r="A46" s="81" t="s">
        <v>32</v>
      </c>
      <c r="B46" s="227">
        <v>0</v>
      </c>
    </row>
    <row r="47" spans="1:2" s="63" customFormat="1" ht="15" x14ac:dyDescent="0.25">
      <c r="A47" s="81" t="s">
        <v>48</v>
      </c>
      <c r="B47" s="227">
        <v>0</v>
      </c>
    </row>
    <row r="48" spans="1:2" s="63" customFormat="1" ht="15" x14ac:dyDescent="0.25">
      <c r="A48" s="81" t="s">
        <v>34</v>
      </c>
      <c r="B48" s="227">
        <v>0</v>
      </c>
    </row>
    <row r="49" spans="1:3" s="63" customFormat="1" ht="15" x14ac:dyDescent="0.25">
      <c r="A49" s="81" t="s">
        <v>24</v>
      </c>
      <c r="B49" s="227">
        <v>0</v>
      </c>
    </row>
    <row r="50" spans="1:3" s="63" customFormat="1" ht="15" x14ac:dyDescent="0.25">
      <c r="A50" s="81" t="s">
        <v>54</v>
      </c>
      <c r="B50" s="227">
        <v>0</v>
      </c>
      <c r="C50" s="2" t="s">
        <v>86</v>
      </c>
    </row>
    <row r="51" spans="1:3" s="63" customFormat="1" ht="15" x14ac:dyDescent="0.25">
      <c r="A51" s="81" t="s">
        <v>55</v>
      </c>
      <c r="B51" s="227">
        <v>0</v>
      </c>
    </row>
    <row r="52" spans="1:3" s="63" customFormat="1" ht="15" x14ac:dyDescent="0.25">
      <c r="A52" s="81" t="s">
        <v>59</v>
      </c>
      <c r="B52" s="227"/>
    </row>
    <row r="53" spans="1:3" s="63" customFormat="1" ht="15.6" x14ac:dyDescent="0.3">
      <c r="A53" s="65" t="s">
        <v>72</v>
      </c>
      <c r="B53" s="227"/>
    </row>
    <row r="54" spans="1:3" s="25" customFormat="1" ht="17.399999999999999" x14ac:dyDescent="0.3">
      <c r="A54" s="25" t="s">
        <v>18</v>
      </c>
      <c r="B54" s="233">
        <f>(B41-B42-B43-B44-B46-B48-B49-B50-B47-B51-B52-B53-B45)</f>
        <v>221092.26</v>
      </c>
    </row>
    <row r="57" spans="1:3" x14ac:dyDescent="0.25">
      <c r="A57" s="45" t="s">
        <v>70</v>
      </c>
      <c r="B57" s="222">
        <f>(B4+B5+B7+B6+B27+B24+B25+B53+B12)</f>
        <v>224521.22999999998</v>
      </c>
    </row>
    <row r="58" spans="1:3" x14ac:dyDescent="0.25">
      <c r="A58" s="45"/>
    </row>
    <row r="59" spans="1:3" x14ac:dyDescent="0.25">
      <c r="A59" s="45" t="s">
        <v>69</v>
      </c>
      <c r="B59" s="222">
        <f t="shared" ref="B59" si="3">(B16+B18)</f>
        <v>4500</v>
      </c>
    </row>
    <row r="60" spans="1:3" x14ac:dyDescent="0.25">
      <c r="A60" s="45"/>
    </row>
    <row r="61" spans="1:3" x14ac:dyDescent="0.25">
      <c r="A61" s="45" t="s">
        <v>71</v>
      </c>
      <c r="B61" s="222">
        <f t="shared" ref="B61" si="4">(B31+B32+B34+B33)</f>
        <v>14831.09</v>
      </c>
    </row>
    <row r="62" spans="1:3" x14ac:dyDescent="0.25">
      <c r="A62" s="45" t="s">
        <v>77</v>
      </c>
      <c r="B62" s="222">
        <f>B9</f>
        <v>0</v>
      </c>
    </row>
    <row r="64" spans="1:3" x14ac:dyDescent="0.25">
      <c r="A64" s="57" t="s">
        <v>29</v>
      </c>
      <c r="B64" s="223">
        <f>SUM(B57:B63)</f>
        <v>243852.31999999998</v>
      </c>
    </row>
    <row r="66" spans="1:2" x14ac:dyDescent="0.25">
      <c r="A66" s="45" t="s">
        <v>73</v>
      </c>
      <c r="B66" s="222">
        <f>B9</f>
        <v>0</v>
      </c>
    </row>
    <row r="68" spans="1:2" x14ac:dyDescent="0.25">
      <c r="B68" s="231">
        <f>B64-B42-B43-B53</f>
        <v>213239.99</v>
      </c>
    </row>
    <row r="70" spans="1:2" ht="17.399999999999999" x14ac:dyDescent="0.3">
      <c r="A70" s="220" t="s">
        <v>67</v>
      </c>
    </row>
    <row r="71" spans="1:2" ht="17.399999999999999" x14ac:dyDescent="0.3">
      <c r="A71" s="221">
        <v>227754.52</v>
      </c>
    </row>
  </sheetData>
  <phoneticPr fontId="7" type="noConversion"/>
  <pageMargins left="0.39370078740157483" right="0.39370078740157483" top="0.19685039370078741" bottom="0.39370078740157483" header="0.51181102362204722" footer="0.51181102362204722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RENDICONTO</vt:lpstr>
      <vt:lpstr>SPESE PERSONALE</vt:lpstr>
    </vt:vector>
  </TitlesOfParts>
  <Company>comune di Ozegna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Ufficio Ragioneria</cp:lastModifiedBy>
  <cp:lastPrinted>2019-05-08T09:56:22Z</cp:lastPrinted>
  <dcterms:created xsi:type="dcterms:W3CDTF">2010-11-03T09:58:16Z</dcterms:created>
  <dcterms:modified xsi:type="dcterms:W3CDTF">2026-09-25T09:55:58Z</dcterms:modified>
</cp:coreProperties>
</file>